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linichenko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  <sheet name="Лист4" sheetId="4" state="hidden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T351" i="1" l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4" i="1"/>
  <c r="T1527" i="1"/>
  <c r="T1528" i="1"/>
  <c r="T1531" i="1"/>
  <c r="T1532" i="1"/>
  <c r="T1533" i="1"/>
  <c r="T1534" i="1"/>
  <c r="T1535" i="1"/>
  <c r="T1536" i="1"/>
  <c r="T1537" i="1"/>
  <c r="T1539" i="1"/>
  <c r="T154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70" i="1"/>
  <c r="T1469" i="1"/>
  <c r="I1738" i="1"/>
  <c r="T1702" i="1" l="1"/>
  <c r="T1684" i="1"/>
  <c r="O2028" i="1" l="1"/>
  <c r="J2028" i="1"/>
  <c r="D2028" i="1"/>
  <c r="O2027" i="1"/>
  <c r="J2027" i="1"/>
  <c r="D2027" i="1"/>
  <c r="O2026" i="1"/>
  <c r="J2026" i="1"/>
  <c r="D2026" i="1"/>
  <c r="O2025" i="1"/>
  <c r="J2025" i="1"/>
  <c r="D2025" i="1"/>
  <c r="O2024" i="1"/>
  <c r="J2024" i="1"/>
  <c r="T2024" i="1" s="1"/>
  <c r="D2024" i="1"/>
  <c r="O2023" i="1"/>
  <c r="J2023" i="1"/>
  <c r="D2023" i="1"/>
  <c r="O2022" i="1"/>
  <c r="J2022" i="1"/>
  <c r="T2022" i="1" s="1"/>
  <c r="D2022" i="1"/>
  <c r="O2021" i="1"/>
  <c r="J2021" i="1"/>
  <c r="T2021" i="1" s="1"/>
  <c r="D2021" i="1"/>
  <c r="S2020" i="1"/>
  <c r="R2020" i="1"/>
  <c r="Q2020" i="1"/>
  <c r="P2020" i="1"/>
  <c r="N2020" i="1"/>
  <c r="M2020" i="1"/>
  <c r="L2020" i="1"/>
  <c r="K2020" i="1"/>
  <c r="I2020" i="1"/>
  <c r="H2020" i="1"/>
  <c r="G2020" i="1"/>
  <c r="F2020" i="1"/>
  <c r="E2020" i="1"/>
  <c r="U1796" i="1"/>
  <c r="T1796" i="1"/>
  <c r="R1796" i="1"/>
  <c r="O1796" i="1" s="1"/>
  <c r="O1795" i="1" s="1"/>
  <c r="M1796" i="1"/>
  <c r="M1795" i="1" s="1"/>
  <c r="M1784" i="1" s="1"/>
  <c r="J1796" i="1"/>
  <c r="J1795" i="1" s="1"/>
  <c r="G1796" i="1"/>
  <c r="D1796" i="1" s="1"/>
  <c r="S1795" i="1"/>
  <c r="Q1795" i="1"/>
  <c r="P1795" i="1"/>
  <c r="N1795" i="1"/>
  <c r="L1795" i="1"/>
  <c r="T1795" i="1" s="1"/>
  <c r="K1795" i="1"/>
  <c r="K1784" i="1" s="1"/>
  <c r="I1795" i="1"/>
  <c r="H1795" i="1"/>
  <c r="G1795" i="1"/>
  <c r="F1795" i="1"/>
  <c r="F1784" i="1" s="1"/>
  <c r="F1781" i="1" s="1"/>
  <c r="E1795" i="1"/>
  <c r="U1793" i="1"/>
  <c r="T1793" i="1"/>
  <c r="O1793" i="1"/>
  <c r="O1786" i="1" s="1"/>
  <c r="J1793" i="1"/>
  <c r="D1793" i="1"/>
  <c r="U1792" i="1"/>
  <c r="T1792" i="1"/>
  <c r="O1792" i="1"/>
  <c r="J1792" i="1"/>
  <c r="D1792" i="1"/>
  <c r="U1791" i="1"/>
  <c r="T1791" i="1"/>
  <c r="O1791" i="1"/>
  <c r="J1791" i="1"/>
  <c r="D1791" i="1"/>
  <c r="U1790" i="1"/>
  <c r="T1790" i="1"/>
  <c r="O1790" i="1"/>
  <c r="J1790" i="1"/>
  <c r="D1790" i="1"/>
  <c r="U1789" i="1"/>
  <c r="T1789" i="1"/>
  <c r="O1789" i="1"/>
  <c r="J1789" i="1"/>
  <c r="D1789" i="1"/>
  <c r="U1788" i="1"/>
  <c r="T1788" i="1"/>
  <c r="O1788" i="1"/>
  <c r="J1788" i="1"/>
  <c r="D1788" i="1"/>
  <c r="U1787" i="1"/>
  <c r="T1787" i="1"/>
  <c r="O1787" i="1"/>
  <c r="J1787" i="1"/>
  <c r="D1787" i="1"/>
  <c r="S1786" i="1"/>
  <c r="R1786" i="1"/>
  <c r="R1781" i="1" s="1"/>
  <c r="Q1786" i="1"/>
  <c r="P1786" i="1"/>
  <c r="N1786" i="1"/>
  <c r="N1781" i="1" s="1"/>
  <c r="M1786" i="1"/>
  <c r="M1781" i="1" s="1"/>
  <c r="L1786" i="1"/>
  <c r="L1784" i="1" s="1"/>
  <c r="K1786" i="1"/>
  <c r="J1786" i="1"/>
  <c r="I1786" i="1"/>
  <c r="H1786" i="1"/>
  <c r="H1784" i="1" s="1"/>
  <c r="H1781" i="1" s="1"/>
  <c r="G1786" i="1"/>
  <c r="F1786" i="1"/>
  <c r="D1786" i="1" s="1"/>
  <c r="E1786" i="1"/>
  <c r="S1784" i="1"/>
  <c r="N1784" i="1"/>
  <c r="I1784" i="1"/>
  <c r="I1781" i="1" s="1"/>
  <c r="G1784" i="1"/>
  <c r="E1784" i="1"/>
  <c r="S1781" i="1"/>
  <c r="P1781" i="1"/>
  <c r="K1781" i="1"/>
  <c r="G1781" i="1"/>
  <c r="D1784" i="1" l="1"/>
  <c r="D1795" i="1"/>
  <c r="U1786" i="1"/>
  <c r="P1784" i="1"/>
  <c r="L1781" i="1"/>
  <c r="J1781" i="1" s="1"/>
  <c r="U1795" i="1"/>
  <c r="J1784" i="1"/>
  <c r="E1781" i="1"/>
  <c r="D1781" i="1" s="1"/>
  <c r="Q1784" i="1"/>
  <c r="T1786" i="1"/>
  <c r="Q1781" i="1"/>
  <c r="O2020" i="1"/>
  <c r="J2020" i="1"/>
  <c r="T2020" i="1" s="1"/>
  <c r="D2020" i="1"/>
  <c r="R1795" i="1"/>
  <c r="R1784" i="1" s="1"/>
  <c r="O1784" i="1" s="1"/>
  <c r="T1781" i="1" l="1"/>
  <c r="U1781" i="1"/>
  <c r="O1781" i="1"/>
  <c r="U1771" i="1"/>
  <c r="T1771" i="1"/>
  <c r="T1770" i="1" s="1"/>
  <c r="T1768" i="1" s="1"/>
  <c r="T1766" i="1" s="1"/>
  <c r="T1764" i="1" s="1"/>
  <c r="T1763" i="1" s="1"/>
  <c r="S1771" i="1"/>
  <c r="S1770" i="1" s="1"/>
  <c r="S1768" i="1" s="1"/>
  <c r="S1766" i="1" s="1"/>
  <c r="S1764" i="1" s="1"/>
  <c r="S1763" i="1" s="1"/>
  <c r="R1771" i="1"/>
  <c r="Q1771" i="1"/>
  <c r="P1771" i="1"/>
  <c r="O1771" i="1"/>
  <c r="O1770" i="1" s="1"/>
  <c r="O1768" i="1" s="1"/>
  <c r="O1766" i="1" s="1"/>
  <c r="O1764" i="1" s="1"/>
  <c r="O1763" i="1" s="1"/>
  <c r="N1771" i="1"/>
  <c r="N1770" i="1" s="1"/>
  <c r="N1768" i="1" s="1"/>
  <c r="N1766" i="1" s="1"/>
  <c r="N1764" i="1" s="1"/>
  <c r="N1763" i="1" s="1"/>
  <c r="M1771" i="1"/>
  <c r="M1770" i="1" s="1"/>
  <c r="M1768" i="1" s="1"/>
  <c r="M1766" i="1" s="1"/>
  <c r="M1764" i="1" s="1"/>
  <c r="M1763" i="1" s="1"/>
  <c r="L1771" i="1"/>
  <c r="L1770" i="1" s="1"/>
  <c r="L1768" i="1" s="1"/>
  <c r="L1766" i="1" s="1"/>
  <c r="L1764" i="1" s="1"/>
  <c r="L1763" i="1" s="1"/>
  <c r="K1771" i="1"/>
  <c r="K1770" i="1" s="1"/>
  <c r="K1768" i="1" s="1"/>
  <c r="K1766" i="1" s="1"/>
  <c r="K1764" i="1" s="1"/>
  <c r="K1763" i="1" s="1"/>
  <c r="J1771" i="1"/>
  <c r="I1771" i="1"/>
  <c r="H1771" i="1"/>
  <c r="H1770" i="1" s="1"/>
  <c r="H1768" i="1" s="1"/>
  <c r="H1766" i="1" s="1"/>
  <c r="H1764" i="1" s="1"/>
  <c r="H1763" i="1" s="1"/>
  <c r="G1771" i="1"/>
  <c r="G1770" i="1" s="1"/>
  <c r="G1768" i="1" s="1"/>
  <c r="G1766" i="1" s="1"/>
  <c r="G1764" i="1" s="1"/>
  <c r="G1763" i="1" s="1"/>
  <c r="F1771" i="1"/>
  <c r="F1770" i="1" s="1"/>
  <c r="D1771" i="1"/>
  <c r="U1770" i="1"/>
  <c r="U1768" i="1" s="1"/>
  <c r="U1766" i="1" s="1"/>
  <c r="U1764" i="1" s="1"/>
  <c r="U1763" i="1" s="1"/>
  <c r="R1770" i="1"/>
  <c r="R1768" i="1" s="1"/>
  <c r="R1766" i="1" s="1"/>
  <c r="R1764" i="1" s="1"/>
  <c r="R1763" i="1" s="1"/>
  <c r="Q1770" i="1"/>
  <c r="Q1768" i="1" s="1"/>
  <c r="Q1766" i="1" s="1"/>
  <c r="Q1764" i="1" s="1"/>
  <c r="Q1763" i="1" s="1"/>
  <c r="P1770" i="1"/>
  <c r="P1768" i="1" s="1"/>
  <c r="P1766" i="1" s="1"/>
  <c r="P1764" i="1" s="1"/>
  <c r="P1763" i="1" s="1"/>
  <c r="J1770" i="1"/>
  <c r="J1768" i="1" s="1"/>
  <c r="J1766" i="1" s="1"/>
  <c r="J1764" i="1" s="1"/>
  <c r="J1763" i="1" s="1"/>
  <c r="I1770" i="1"/>
  <c r="E1770" i="1"/>
  <c r="D1770" i="1"/>
  <c r="I1764" i="1"/>
  <c r="I1763" i="1" s="1"/>
  <c r="F1764" i="1"/>
  <c r="F1763" i="1" s="1"/>
  <c r="E1764" i="1"/>
  <c r="D1764" i="1"/>
  <c r="D1763" i="1" s="1"/>
  <c r="E1763" i="1"/>
  <c r="U1761" i="1"/>
  <c r="T1761" i="1"/>
  <c r="S1761" i="1"/>
  <c r="R1761" i="1"/>
  <c r="Q1761" i="1"/>
  <c r="P1761" i="1"/>
  <c r="O1761" i="1"/>
  <c r="N1761" i="1"/>
  <c r="M1761" i="1"/>
  <c r="L1761" i="1"/>
  <c r="K1761" i="1"/>
  <c r="J1761" i="1"/>
  <c r="H1761" i="1"/>
  <c r="G1761" i="1"/>
  <c r="U1759" i="1"/>
  <c r="T1759" i="1"/>
  <c r="S1759" i="1"/>
  <c r="R1759" i="1"/>
  <c r="Q1759" i="1"/>
  <c r="P1759" i="1"/>
  <c r="O1759" i="1"/>
  <c r="N1759" i="1"/>
  <c r="M1759" i="1"/>
  <c r="L1759" i="1"/>
  <c r="K1759" i="1"/>
  <c r="J1759" i="1"/>
  <c r="H1759" i="1"/>
  <c r="G1759" i="1"/>
  <c r="U1757" i="1"/>
  <c r="T1757" i="1"/>
  <c r="S1757" i="1"/>
  <c r="R1757" i="1"/>
  <c r="Q1757" i="1"/>
  <c r="P1757" i="1"/>
  <c r="O1757" i="1"/>
  <c r="N1757" i="1"/>
  <c r="M1757" i="1"/>
  <c r="L1757" i="1"/>
  <c r="K1757" i="1"/>
  <c r="J1757" i="1"/>
  <c r="H1757" i="1"/>
  <c r="G1757" i="1"/>
  <c r="U1755" i="1"/>
  <c r="S1755" i="1"/>
  <c r="R1755" i="1"/>
  <c r="Q1755" i="1"/>
  <c r="P1755" i="1"/>
  <c r="O1755" i="1"/>
  <c r="N1755" i="1"/>
  <c r="M1755" i="1"/>
  <c r="L1755" i="1"/>
  <c r="K1755" i="1"/>
  <c r="J1755" i="1"/>
  <c r="I1755" i="1"/>
  <c r="H1755" i="1"/>
  <c r="G1755" i="1"/>
  <c r="F1755" i="1"/>
  <c r="U1753" i="1"/>
  <c r="T1753" i="1"/>
  <c r="S1753" i="1"/>
  <c r="R1753" i="1"/>
  <c r="P1753" i="1"/>
  <c r="N1753" i="1"/>
  <c r="M1753" i="1"/>
  <c r="K1753" i="1"/>
  <c r="H1753" i="1"/>
  <c r="G1753" i="1"/>
  <c r="S1751" i="1"/>
  <c r="R1751" i="1"/>
  <c r="Q1751" i="1"/>
  <c r="P1751" i="1"/>
  <c r="P1750" i="1" s="1"/>
  <c r="P1749" i="1" s="1"/>
  <c r="O1751" i="1"/>
  <c r="O1750" i="1" s="1"/>
  <c r="O1749" i="1" s="1"/>
  <c r="N1751" i="1"/>
  <c r="M1751" i="1"/>
  <c r="L1751" i="1"/>
  <c r="L1749" i="1" s="1"/>
  <c r="T1749" i="1" s="1"/>
  <c r="K1751" i="1"/>
  <c r="K1750" i="1" s="1"/>
  <c r="K1749" i="1" s="1"/>
  <c r="J1751" i="1"/>
  <c r="J1750" i="1" s="1"/>
  <c r="J1749" i="1" s="1"/>
  <c r="I1751" i="1"/>
  <c r="H1751" i="1"/>
  <c r="H1750" i="1" s="1"/>
  <c r="H1749" i="1" s="1"/>
  <c r="G1751" i="1"/>
  <c r="G1750" i="1" s="1"/>
  <c r="G1749" i="1" s="1"/>
  <c r="F1751" i="1"/>
  <c r="E1751" i="1"/>
  <c r="D1751" i="1"/>
  <c r="S1750" i="1"/>
  <c r="S1749" i="1" s="1"/>
  <c r="R1750" i="1"/>
  <c r="N1750" i="1"/>
  <c r="N1749" i="1" s="1"/>
  <c r="M1750" i="1"/>
  <c r="I1750" i="1"/>
  <c r="T1750" i="1" s="1"/>
  <c r="F1750" i="1"/>
  <c r="F1749" i="1" s="1"/>
  <c r="D1750" i="1"/>
  <c r="R1749" i="1"/>
  <c r="Q1749" i="1"/>
  <c r="M1749" i="1"/>
  <c r="E1749" i="1"/>
  <c r="E1736" i="1" s="1"/>
  <c r="E1735" i="1" s="1"/>
  <c r="U1747" i="1"/>
  <c r="T1747" i="1"/>
  <c r="S1747" i="1"/>
  <c r="R1747" i="1"/>
  <c r="P1747" i="1"/>
  <c r="N1747" i="1"/>
  <c r="M1747" i="1"/>
  <c r="K1747" i="1"/>
  <c r="H1747" i="1"/>
  <c r="G1747" i="1"/>
  <c r="U1745" i="1"/>
  <c r="T1745" i="1"/>
  <c r="S1745" i="1"/>
  <c r="R1745" i="1"/>
  <c r="P1745" i="1"/>
  <c r="N1745" i="1"/>
  <c r="M1745" i="1"/>
  <c r="K1745" i="1"/>
  <c r="H1745" i="1"/>
  <c r="G1745" i="1"/>
  <c r="U1743" i="1"/>
  <c r="T1743" i="1"/>
  <c r="S1743" i="1"/>
  <c r="R1743" i="1"/>
  <c r="P1743" i="1"/>
  <c r="N1743" i="1"/>
  <c r="M1743" i="1"/>
  <c r="K1743" i="1"/>
  <c r="H1743" i="1"/>
  <c r="G1743" i="1"/>
  <c r="U1741" i="1"/>
  <c r="T1741" i="1"/>
  <c r="S1741" i="1"/>
  <c r="R1741" i="1"/>
  <c r="P1741" i="1"/>
  <c r="N1741" i="1"/>
  <c r="M1741" i="1"/>
  <c r="K1741" i="1"/>
  <c r="H1741" i="1"/>
  <c r="G1741" i="1"/>
  <c r="S1739" i="1"/>
  <c r="S1738" i="1" s="1"/>
  <c r="R1739" i="1"/>
  <c r="Q1739" i="1"/>
  <c r="P1739" i="1"/>
  <c r="P1738" i="1" s="1"/>
  <c r="O1739" i="1"/>
  <c r="N1739" i="1"/>
  <c r="M1739" i="1"/>
  <c r="M1738" i="1" s="1"/>
  <c r="L1739" i="1"/>
  <c r="T1739" i="1" s="1"/>
  <c r="K1739" i="1"/>
  <c r="K1738" i="1" s="1"/>
  <c r="J1739" i="1"/>
  <c r="H1739" i="1"/>
  <c r="R1738" i="1"/>
  <c r="Q1738" i="1"/>
  <c r="O1738" i="1"/>
  <c r="N1738" i="1"/>
  <c r="L1738" i="1"/>
  <c r="J1738" i="1"/>
  <c r="H1738" i="1"/>
  <c r="G1738" i="1"/>
  <c r="F1738" i="1"/>
  <c r="E1738" i="1"/>
  <c r="D1738" i="1"/>
  <c r="U1751" i="1" l="1"/>
  <c r="L1736" i="1"/>
  <c r="L1735" i="1" s="1"/>
  <c r="T1735" i="1" s="1"/>
  <c r="Q1736" i="1"/>
  <c r="Q1735" i="1" s="1"/>
  <c r="K1736" i="1"/>
  <c r="K1735" i="1" s="1"/>
  <c r="H1736" i="1"/>
  <c r="H1735" i="1" s="1"/>
  <c r="M1736" i="1"/>
  <c r="M1735" i="1" s="1"/>
  <c r="R1736" i="1"/>
  <c r="R1735" i="1" s="1"/>
  <c r="F1736" i="1"/>
  <c r="F1735" i="1" s="1"/>
  <c r="O1736" i="1"/>
  <c r="O1735" i="1" s="1"/>
  <c r="D1749" i="1"/>
  <c r="D1736" i="1" s="1"/>
  <c r="D1735" i="1" s="1"/>
  <c r="P1736" i="1"/>
  <c r="P1735" i="1" s="1"/>
  <c r="U1749" i="1"/>
  <c r="T1751" i="1"/>
  <c r="N1736" i="1"/>
  <c r="N1735" i="1" s="1"/>
  <c r="U1739" i="1"/>
  <c r="J1736" i="1"/>
  <c r="J1735" i="1" s="1"/>
  <c r="S1736" i="1"/>
  <c r="S1735" i="1" s="1"/>
  <c r="G1736" i="1"/>
  <c r="G1735" i="1" s="1"/>
  <c r="U1738" i="1"/>
  <c r="T1738" i="1"/>
  <c r="T1736" i="1" l="1"/>
  <c r="U1736" i="1"/>
  <c r="U1735" i="1"/>
  <c r="U1666" i="1" l="1"/>
  <c r="T1666" i="1"/>
  <c r="O1666" i="1"/>
  <c r="L1666" i="1"/>
  <c r="F1666" i="1"/>
  <c r="U1665" i="1"/>
  <c r="T1665" i="1"/>
  <c r="Q1665" i="1"/>
  <c r="O1665" i="1" s="1"/>
  <c r="L1665" i="1"/>
  <c r="F1665" i="1"/>
  <c r="J1664" i="1"/>
  <c r="T1664" i="1" s="1"/>
  <c r="D1664" i="1"/>
  <c r="J1663" i="1"/>
  <c r="T1663" i="1" s="1"/>
  <c r="D1663" i="1"/>
  <c r="U1662" i="1"/>
  <c r="T1662" i="1"/>
  <c r="O1662" i="1"/>
  <c r="K1662" i="1"/>
  <c r="E1662" i="1"/>
  <c r="U1661" i="1"/>
  <c r="T1661" i="1"/>
  <c r="Q1661" i="1"/>
  <c r="O1661" i="1" s="1"/>
  <c r="L1661" i="1"/>
  <c r="E1661" i="1"/>
  <c r="U1660" i="1"/>
  <c r="T1660" i="1"/>
  <c r="Q1660" i="1"/>
  <c r="O1660" i="1" s="1"/>
  <c r="L1660" i="1"/>
  <c r="E1660" i="1"/>
  <c r="U1659" i="1"/>
  <c r="T1659" i="1"/>
  <c r="O1659" i="1"/>
  <c r="K1659" i="1"/>
  <c r="E1659" i="1"/>
  <c r="U1658" i="1"/>
  <c r="T1658" i="1"/>
  <c r="Q1658" i="1"/>
  <c r="O1658" i="1" s="1"/>
  <c r="L1658" i="1"/>
  <c r="E1658" i="1"/>
  <c r="U1657" i="1"/>
  <c r="T1657" i="1"/>
  <c r="O1657" i="1"/>
  <c r="K1657" i="1"/>
  <c r="E1657" i="1"/>
  <c r="U1656" i="1"/>
  <c r="T1656" i="1"/>
  <c r="O1656" i="1"/>
  <c r="K1656" i="1"/>
  <c r="E1656" i="1"/>
  <c r="U1655" i="1"/>
  <c r="T1655" i="1"/>
  <c r="O1655" i="1"/>
  <c r="K1655" i="1"/>
  <c r="E1655" i="1"/>
  <c r="E1541" i="1" s="1"/>
  <c r="U1654" i="1"/>
  <c r="T1654" i="1"/>
  <c r="O1654" i="1"/>
  <c r="K1654" i="1"/>
  <c r="E1654" i="1"/>
  <c r="U1653" i="1"/>
  <c r="T1653" i="1"/>
  <c r="O1653" i="1"/>
  <c r="K1653" i="1"/>
  <c r="E1653" i="1"/>
  <c r="U1652" i="1"/>
  <c r="T1652" i="1"/>
  <c r="O1652" i="1"/>
  <c r="L1652" i="1"/>
  <c r="F1652" i="1"/>
  <c r="T1651" i="1"/>
  <c r="L1651" i="1"/>
  <c r="F1651" i="1"/>
  <c r="L1650" i="1"/>
  <c r="J1650" i="1" s="1"/>
  <c r="T1650" i="1" s="1"/>
  <c r="D1650" i="1"/>
  <c r="T1649" i="1"/>
  <c r="L1649" i="1"/>
  <c r="F1649" i="1"/>
  <c r="U1648" i="1"/>
  <c r="T1648" i="1"/>
  <c r="O1648" i="1"/>
  <c r="L1648" i="1"/>
  <c r="F1648" i="1"/>
  <c r="U1647" i="1"/>
  <c r="T1647" i="1"/>
  <c r="O1647" i="1"/>
  <c r="L1647" i="1"/>
  <c r="F1647" i="1"/>
  <c r="L1646" i="1"/>
  <c r="J1646" i="1" s="1"/>
  <c r="T1646" i="1" s="1"/>
  <c r="D1646" i="1"/>
  <c r="U1645" i="1"/>
  <c r="T1645" i="1"/>
  <c r="O1645" i="1"/>
  <c r="L1645" i="1"/>
  <c r="F1645" i="1"/>
  <c r="U1644" i="1"/>
  <c r="T1644" i="1"/>
  <c r="O1644" i="1"/>
  <c r="L1644" i="1"/>
  <c r="F1644" i="1"/>
  <c r="U1643" i="1"/>
  <c r="T1643" i="1"/>
  <c r="O1643" i="1"/>
  <c r="L1643" i="1"/>
  <c r="F1643" i="1"/>
  <c r="U1642" i="1"/>
  <c r="T1642" i="1"/>
  <c r="O1642" i="1"/>
  <c r="L1642" i="1"/>
  <c r="F1642" i="1"/>
  <c r="U1641" i="1"/>
  <c r="T1641" i="1"/>
  <c r="O1641" i="1"/>
  <c r="L1641" i="1"/>
  <c r="F1641" i="1"/>
  <c r="J1640" i="1"/>
  <c r="T1640" i="1" s="1"/>
  <c r="D1640" i="1"/>
  <c r="U1639" i="1"/>
  <c r="T1639" i="1"/>
  <c r="O1639" i="1"/>
  <c r="L1639" i="1"/>
  <c r="F1639" i="1"/>
  <c r="J1638" i="1"/>
  <c r="D1638" i="1"/>
  <c r="U1637" i="1"/>
  <c r="T1637" i="1"/>
  <c r="J1637" i="1"/>
  <c r="T1638" i="1" s="1"/>
  <c r="D1637" i="1"/>
  <c r="U1636" i="1"/>
  <c r="T1636" i="1"/>
  <c r="O1636" i="1"/>
  <c r="L1636" i="1"/>
  <c r="F1636" i="1"/>
  <c r="U1635" i="1"/>
  <c r="T1635" i="1"/>
  <c r="O1635" i="1"/>
  <c r="L1635" i="1"/>
  <c r="U1634" i="1"/>
  <c r="T1634" i="1"/>
  <c r="O1634" i="1"/>
  <c r="L1634" i="1"/>
  <c r="F1634" i="1"/>
  <c r="U1633" i="1"/>
  <c r="T1633" i="1"/>
  <c r="O1633" i="1"/>
  <c r="L1633" i="1"/>
  <c r="F1633" i="1"/>
  <c r="T1632" i="1"/>
  <c r="L1632" i="1"/>
  <c r="F1632" i="1"/>
  <c r="U1631" i="1"/>
  <c r="T1631" i="1"/>
  <c r="O1631" i="1"/>
  <c r="L1631" i="1"/>
  <c r="F1631" i="1"/>
  <c r="T1630" i="1"/>
  <c r="L1630" i="1"/>
  <c r="F1630" i="1"/>
  <c r="L1629" i="1"/>
  <c r="J1629" i="1" s="1"/>
  <c r="T1629" i="1" s="1"/>
  <c r="D1629" i="1"/>
  <c r="U1628" i="1"/>
  <c r="T1628" i="1"/>
  <c r="O1628" i="1"/>
  <c r="L1628" i="1"/>
  <c r="F1628" i="1"/>
  <c r="U1627" i="1"/>
  <c r="T1627" i="1"/>
  <c r="O1627" i="1"/>
  <c r="L1627" i="1"/>
  <c r="F1627" i="1"/>
  <c r="U1626" i="1"/>
  <c r="T1626" i="1"/>
  <c r="O1626" i="1"/>
  <c r="L1626" i="1"/>
  <c r="F1626" i="1"/>
  <c r="U1625" i="1"/>
  <c r="T1625" i="1"/>
  <c r="O1625" i="1"/>
  <c r="L1625" i="1"/>
  <c r="F1625" i="1"/>
  <c r="U1624" i="1"/>
  <c r="T1624" i="1"/>
  <c r="O1624" i="1"/>
  <c r="L1624" i="1"/>
  <c r="F1624" i="1"/>
  <c r="U1623" i="1"/>
  <c r="T1623" i="1"/>
  <c r="O1623" i="1"/>
  <c r="L1623" i="1"/>
  <c r="F1623" i="1"/>
  <c r="T1622" i="1"/>
  <c r="O1622" i="1"/>
  <c r="U1622" i="1" s="1"/>
  <c r="L1622" i="1"/>
  <c r="F1622" i="1"/>
  <c r="U1621" i="1"/>
  <c r="T1621" i="1"/>
  <c r="O1621" i="1"/>
  <c r="L1621" i="1"/>
  <c r="F1621" i="1"/>
  <c r="U1620" i="1"/>
  <c r="T1620" i="1"/>
  <c r="O1620" i="1"/>
  <c r="L1620" i="1"/>
  <c r="F1620" i="1"/>
  <c r="U1619" i="1"/>
  <c r="T1619" i="1"/>
  <c r="O1619" i="1"/>
  <c r="L1619" i="1"/>
  <c r="F1619" i="1"/>
  <c r="U1618" i="1"/>
  <c r="T1618" i="1"/>
  <c r="O1618" i="1"/>
  <c r="L1618" i="1"/>
  <c r="F1618" i="1"/>
  <c r="U1617" i="1"/>
  <c r="T1617" i="1"/>
  <c r="O1617" i="1"/>
  <c r="L1617" i="1"/>
  <c r="F1617" i="1"/>
  <c r="T1616" i="1"/>
  <c r="O1616" i="1"/>
  <c r="U1616" i="1" s="1"/>
  <c r="L1616" i="1"/>
  <c r="F1616" i="1"/>
  <c r="T1615" i="1"/>
  <c r="O1615" i="1"/>
  <c r="U1615" i="1" s="1"/>
  <c r="L1615" i="1"/>
  <c r="F1615" i="1"/>
  <c r="T1614" i="1"/>
  <c r="O1614" i="1"/>
  <c r="U1614" i="1" s="1"/>
  <c r="L1614" i="1"/>
  <c r="F1614" i="1"/>
  <c r="U1613" i="1"/>
  <c r="T1613" i="1"/>
  <c r="O1613" i="1"/>
  <c r="L1613" i="1"/>
  <c r="F1613" i="1"/>
  <c r="T1612" i="1"/>
  <c r="O1612" i="1"/>
  <c r="U1612" i="1" s="1"/>
  <c r="L1612" i="1"/>
  <c r="F1612" i="1"/>
  <c r="T1611" i="1"/>
  <c r="O1611" i="1"/>
  <c r="U1611" i="1" s="1"/>
  <c r="L1611" i="1"/>
  <c r="F1611" i="1"/>
  <c r="T1610" i="1"/>
  <c r="O1610" i="1"/>
  <c r="U1610" i="1" s="1"/>
  <c r="L1610" i="1"/>
  <c r="F1610" i="1"/>
  <c r="T1609" i="1"/>
  <c r="O1609" i="1"/>
  <c r="U1609" i="1" s="1"/>
  <c r="L1609" i="1"/>
  <c r="F1609" i="1"/>
  <c r="O1608" i="1"/>
  <c r="L1608" i="1"/>
  <c r="J1608" i="1" s="1"/>
  <c r="T1608" i="1" s="1"/>
  <c r="F1608" i="1"/>
  <c r="O1607" i="1"/>
  <c r="L1607" i="1"/>
  <c r="J1607" i="1" s="1"/>
  <c r="F1607" i="1"/>
  <c r="O1606" i="1"/>
  <c r="L1606" i="1"/>
  <c r="J1606" i="1" s="1"/>
  <c r="T1606" i="1" s="1"/>
  <c r="F1606" i="1"/>
  <c r="O1605" i="1"/>
  <c r="L1605" i="1"/>
  <c r="J1605" i="1" s="1"/>
  <c r="F1605" i="1"/>
  <c r="O1604" i="1"/>
  <c r="L1604" i="1"/>
  <c r="J1604" i="1" s="1"/>
  <c r="T1604" i="1" s="1"/>
  <c r="F1604" i="1"/>
  <c r="O1603" i="1"/>
  <c r="L1603" i="1"/>
  <c r="J1603" i="1" s="1"/>
  <c r="D1603" i="1"/>
  <c r="O1602" i="1"/>
  <c r="L1602" i="1"/>
  <c r="J1602" i="1" s="1"/>
  <c r="T1602" i="1" s="1"/>
  <c r="F1602" i="1"/>
  <c r="O1601" i="1"/>
  <c r="L1601" i="1"/>
  <c r="J1601" i="1" s="1"/>
  <c r="F1601" i="1"/>
  <c r="O1600" i="1"/>
  <c r="L1600" i="1"/>
  <c r="J1600" i="1" s="1"/>
  <c r="T1600" i="1" s="1"/>
  <c r="F1600" i="1"/>
  <c r="O1599" i="1"/>
  <c r="L1599" i="1"/>
  <c r="J1599" i="1" s="1"/>
  <c r="F1599" i="1"/>
  <c r="O1598" i="1"/>
  <c r="L1598" i="1"/>
  <c r="J1598" i="1" s="1"/>
  <c r="T1598" i="1" s="1"/>
  <c r="F1598" i="1"/>
  <c r="O1597" i="1"/>
  <c r="L1597" i="1"/>
  <c r="J1597" i="1" s="1"/>
  <c r="F1597" i="1"/>
  <c r="O1596" i="1"/>
  <c r="L1596" i="1"/>
  <c r="J1596" i="1" s="1"/>
  <c r="T1596" i="1" s="1"/>
  <c r="F1596" i="1"/>
  <c r="O1595" i="1"/>
  <c r="L1595" i="1"/>
  <c r="J1595" i="1" s="1"/>
  <c r="F1595" i="1"/>
  <c r="O1594" i="1"/>
  <c r="L1594" i="1"/>
  <c r="J1594" i="1" s="1"/>
  <c r="T1594" i="1" s="1"/>
  <c r="F1594" i="1"/>
  <c r="O1593" i="1"/>
  <c r="L1593" i="1"/>
  <c r="J1593" i="1" s="1"/>
  <c r="F1593" i="1"/>
  <c r="O1592" i="1"/>
  <c r="L1592" i="1"/>
  <c r="J1592" i="1" s="1"/>
  <c r="T1592" i="1" s="1"/>
  <c r="F1592" i="1"/>
  <c r="O1591" i="1"/>
  <c r="L1591" i="1"/>
  <c r="J1591" i="1" s="1"/>
  <c r="F1591" i="1"/>
  <c r="O1590" i="1"/>
  <c r="L1590" i="1"/>
  <c r="J1590" i="1" s="1"/>
  <c r="T1590" i="1" s="1"/>
  <c r="F1590" i="1"/>
  <c r="O1589" i="1"/>
  <c r="L1589" i="1"/>
  <c r="J1589" i="1" s="1"/>
  <c r="F1589" i="1"/>
  <c r="O1588" i="1"/>
  <c r="L1588" i="1"/>
  <c r="J1588" i="1" s="1"/>
  <c r="T1588" i="1" s="1"/>
  <c r="F1588" i="1"/>
  <c r="O1587" i="1"/>
  <c r="L1587" i="1"/>
  <c r="J1587" i="1" s="1"/>
  <c r="U1587" i="1" s="1"/>
  <c r="F1587" i="1"/>
  <c r="O1586" i="1"/>
  <c r="L1586" i="1"/>
  <c r="J1586" i="1" s="1"/>
  <c r="T1586" i="1" s="1"/>
  <c r="F1586" i="1"/>
  <c r="O1585" i="1"/>
  <c r="L1585" i="1"/>
  <c r="J1585" i="1"/>
  <c r="U1585" i="1" s="1"/>
  <c r="F1585" i="1"/>
  <c r="O1584" i="1"/>
  <c r="L1584" i="1"/>
  <c r="J1584" i="1" s="1"/>
  <c r="T1584" i="1" s="1"/>
  <c r="T1583" i="1"/>
  <c r="O1583" i="1"/>
  <c r="U1583" i="1" s="1"/>
  <c r="J1583" i="1"/>
  <c r="O1582" i="1"/>
  <c r="J1582" i="1"/>
  <c r="T1582" i="1" s="1"/>
  <c r="O1581" i="1"/>
  <c r="L1581" i="1"/>
  <c r="J1581" i="1"/>
  <c r="T1581" i="1" s="1"/>
  <c r="O1580" i="1"/>
  <c r="L1580" i="1"/>
  <c r="J1580" i="1" s="1"/>
  <c r="U1580" i="1" s="1"/>
  <c r="O1579" i="1"/>
  <c r="L1579" i="1"/>
  <c r="J1579" i="1" s="1"/>
  <c r="T1579" i="1" s="1"/>
  <c r="O1578" i="1"/>
  <c r="J1578" i="1"/>
  <c r="T1578" i="1" s="1"/>
  <c r="O1577" i="1"/>
  <c r="J1577" i="1"/>
  <c r="T1577" i="1" s="1"/>
  <c r="O1576" i="1"/>
  <c r="L1576" i="1"/>
  <c r="J1576" i="1" s="1"/>
  <c r="T1576" i="1" s="1"/>
  <c r="O1575" i="1"/>
  <c r="J1575" i="1"/>
  <c r="T1575" i="1" s="1"/>
  <c r="O1574" i="1"/>
  <c r="L1574" i="1"/>
  <c r="J1574" i="1"/>
  <c r="T1574" i="1" s="1"/>
  <c r="O1573" i="1"/>
  <c r="U1573" i="1" s="1"/>
  <c r="J1573" i="1"/>
  <c r="T1573" i="1" s="1"/>
  <c r="D1573" i="1"/>
  <c r="Q1572" i="1"/>
  <c r="L1572" i="1"/>
  <c r="J1572" i="1" s="1"/>
  <c r="T1572" i="1" s="1"/>
  <c r="O1571" i="1"/>
  <c r="J1571" i="1"/>
  <c r="T1571" i="1" s="1"/>
  <c r="D1571" i="1"/>
  <c r="O1570" i="1"/>
  <c r="J1570" i="1"/>
  <c r="T1570" i="1" s="1"/>
  <c r="D1570" i="1"/>
  <c r="O1569" i="1"/>
  <c r="U1569" i="1" s="1"/>
  <c r="J1569" i="1"/>
  <c r="T1569" i="1" s="1"/>
  <c r="D1569" i="1"/>
  <c r="Q1568" i="1"/>
  <c r="L1568" i="1"/>
  <c r="J1568" i="1"/>
  <c r="T1568" i="1" s="1"/>
  <c r="Q1567" i="1"/>
  <c r="L1567" i="1"/>
  <c r="J1567" i="1" s="1"/>
  <c r="Q1566" i="1"/>
  <c r="L1566" i="1"/>
  <c r="J1566" i="1" s="1"/>
  <c r="T1565" i="1"/>
  <c r="O1565" i="1"/>
  <c r="U1565" i="1" s="1"/>
  <c r="J1565" i="1"/>
  <c r="T1564" i="1"/>
  <c r="O1564" i="1"/>
  <c r="U1564" i="1" s="1"/>
  <c r="J1564" i="1"/>
  <c r="O1563" i="1"/>
  <c r="J1563" i="1"/>
  <c r="T1563" i="1" s="1"/>
  <c r="O1562" i="1"/>
  <c r="L1562" i="1"/>
  <c r="J1562" i="1" s="1"/>
  <c r="T1562" i="1" s="1"/>
  <c r="O1561" i="1"/>
  <c r="L1561" i="1"/>
  <c r="J1561" i="1" s="1"/>
  <c r="U1561" i="1" s="1"/>
  <c r="O1560" i="1"/>
  <c r="J1560" i="1"/>
  <c r="T1560" i="1" s="1"/>
  <c r="O1559" i="1"/>
  <c r="J1559" i="1"/>
  <c r="T1559" i="1" s="1"/>
  <c r="O1558" i="1"/>
  <c r="L1558" i="1"/>
  <c r="J1558" i="1" s="1"/>
  <c r="O1557" i="1"/>
  <c r="L1557" i="1"/>
  <c r="J1557" i="1" s="1"/>
  <c r="T1557" i="1" s="1"/>
  <c r="O1556" i="1"/>
  <c r="J1556" i="1"/>
  <c r="T1556" i="1" s="1"/>
  <c r="D1556" i="1"/>
  <c r="Q1555" i="1"/>
  <c r="L1555" i="1"/>
  <c r="J1555" i="1" s="1"/>
  <c r="J1554" i="1"/>
  <c r="U1554" i="1" s="1"/>
  <c r="Q1553" i="1"/>
  <c r="L1553" i="1"/>
  <c r="J1553" i="1" s="1"/>
  <c r="Q1552" i="1"/>
  <c r="L1552" i="1"/>
  <c r="J1552" i="1" s="1"/>
  <c r="Q1551" i="1"/>
  <c r="L1551" i="1"/>
  <c r="J1551" i="1" s="1"/>
  <c r="U1551" i="1" s="1"/>
  <c r="O1550" i="1"/>
  <c r="L1550" i="1"/>
  <c r="J1550" i="1" s="1"/>
  <c r="O1549" i="1"/>
  <c r="U1549" i="1" s="1"/>
  <c r="J1549" i="1"/>
  <c r="T1549" i="1" s="1"/>
  <c r="O1548" i="1"/>
  <c r="L1548" i="1"/>
  <c r="J1548" i="1" s="1"/>
  <c r="T1548" i="1" s="1"/>
  <c r="Q1547" i="1"/>
  <c r="L1547" i="1"/>
  <c r="J1547" i="1" s="1"/>
  <c r="J1546" i="1"/>
  <c r="T1546" i="1" s="1"/>
  <c r="O1545" i="1"/>
  <c r="U1545" i="1" s="1"/>
  <c r="J1545" i="1"/>
  <c r="T1545" i="1" s="1"/>
  <c r="O1544" i="1"/>
  <c r="J1544" i="1"/>
  <c r="T1544" i="1" s="1"/>
  <c r="F1544" i="1"/>
  <c r="O1543" i="1"/>
  <c r="U1543" i="1" s="1"/>
  <c r="J1543" i="1"/>
  <c r="T1543" i="1" s="1"/>
  <c r="D1543" i="1"/>
  <c r="O1542" i="1"/>
  <c r="J1542" i="1"/>
  <c r="T1542" i="1" s="1"/>
  <c r="D1542" i="1"/>
  <c r="S1541" i="1"/>
  <c r="R1541" i="1"/>
  <c r="N1541" i="1"/>
  <c r="M1541" i="1"/>
  <c r="K1541" i="1"/>
  <c r="I1541" i="1"/>
  <c r="H1541" i="1"/>
  <c r="G1541" i="1"/>
  <c r="F1541" i="1"/>
  <c r="O1540" i="1"/>
  <c r="U1540" i="1" s="1"/>
  <c r="J1540" i="1"/>
  <c r="D1540" i="1"/>
  <c r="O1539" i="1"/>
  <c r="J1539" i="1"/>
  <c r="D1539" i="1"/>
  <c r="S1538" i="1"/>
  <c r="S1530" i="1" s="1"/>
  <c r="R1538" i="1"/>
  <c r="H1538" i="1"/>
  <c r="G1538" i="1"/>
  <c r="O1537" i="1"/>
  <c r="J1537" i="1"/>
  <c r="O1536" i="1"/>
  <c r="U1536" i="1" s="1"/>
  <c r="J1536" i="1"/>
  <c r="D1536" i="1"/>
  <c r="O1535" i="1"/>
  <c r="U1535" i="1" s="1"/>
  <c r="J1535" i="1"/>
  <c r="U1534" i="1"/>
  <c r="O1533" i="1"/>
  <c r="U1533" i="1" s="1"/>
  <c r="J1533" i="1"/>
  <c r="D1533" i="1"/>
  <c r="O1532" i="1"/>
  <c r="J1532" i="1"/>
  <c r="F1532" i="1"/>
  <c r="O1531" i="1"/>
  <c r="J1531" i="1"/>
  <c r="U1531" i="1" s="1"/>
  <c r="Q1530" i="1"/>
  <c r="P1530" i="1"/>
  <c r="M1530" i="1"/>
  <c r="L1530" i="1"/>
  <c r="K1530" i="1"/>
  <c r="H1530" i="1"/>
  <c r="G1530" i="1"/>
  <c r="F1530" i="1"/>
  <c r="E1530" i="1"/>
  <c r="S1529" i="1"/>
  <c r="S1526" i="1" s="1"/>
  <c r="R1529" i="1"/>
  <c r="R1526" i="1" s="1"/>
  <c r="Q1529" i="1"/>
  <c r="O1529" i="1" s="1"/>
  <c r="P1529" i="1"/>
  <c r="N1529" i="1"/>
  <c r="M1529" i="1"/>
  <c r="M1526" i="1" s="1"/>
  <c r="L1529" i="1"/>
  <c r="K1529" i="1"/>
  <c r="K1526" i="1" s="1"/>
  <c r="I1529" i="1"/>
  <c r="H1529" i="1"/>
  <c r="G1529" i="1"/>
  <c r="G1526" i="1" s="1"/>
  <c r="F1529" i="1"/>
  <c r="E1529" i="1"/>
  <c r="O1528" i="1"/>
  <c r="U1528" i="1" s="1"/>
  <c r="J1528" i="1"/>
  <c r="D1528" i="1"/>
  <c r="O1527" i="1"/>
  <c r="J1527" i="1"/>
  <c r="D1527" i="1"/>
  <c r="P1526" i="1"/>
  <c r="N1526" i="1"/>
  <c r="L1526" i="1"/>
  <c r="I1526" i="1"/>
  <c r="H1526" i="1"/>
  <c r="E1526" i="1"/>
  <c r="S1525" i="1"/>
  <c r="S1523" i="1" s="1"/>
  <c r="R1525" i="1"/>
  <c r="R1523" i="1" s="1"/>
  <c r="Q1525" i="1"/>
  <c r="Q1523" i="1" s="1"/>
  <c r="P1525" i="1"/>
  <c r="N1525" i="1"/>
  <c r="N1523" i="1" s="1"/>
  <c r="M1525" i="1"/>
  <c r="L1525" i="1"/>
  <c r="K1525" i="1"/>
  <c r="I1525" i="1"/>
  <c r="I1523" i="1" s="1"/>
  <c r="H1525" i="1"/>
  <c r="H1523" i="1" s="1"/>
  <c r="G1525" i="1"/>
  <c r="G1523" i="1" s="1"/>
  <c r="E1525" i="1"/>
  <c r="O1524" i="1"/>
  <c r="J1524" i="1"/>
  <c r="M1523" i="1"/>
  <c r="K1523" i="1"/>
  <c r="F1523" i="1"/>
  <c r="E1523" i="1"/>
  <c r="O1522" i="1"/>
  <c r="J1522" i="1"/>
  <c r="O1521" i="1"/>
  <c r="J1521" i="1"/>
  <c r="D1521" i="1"/>
  <c r="O1520" i="1"/>
  <c r="U1520" i="1" s="1"/>
  <c r="J1520" i="1"/>
  <c r="D1520" i="1"/>
  <c r="O1519" i="1"/>
  <c r="J1519" i="1"/>
  <c r="D1519" i="1"/>
  <c r="S1518" i="1"/>
  <c r="S1517" i="1" s="1"/>
  <c r="R1518" i="1"/>
  <c r="R1517" i="1" s="1"/>
  <c r="R1516" i="1" s="1"/>
  <c r="R1515" i="1" s="1"/>
  <c r="R1514" i="1" s="1"/>
  <c r="R1513" i="1" s="1"/>
  <c r="P1518" i="1"/>
  <c r="N1518" i="1"/>
  <c r="M1518" i="1"/>
  <c r="M1517" i="1" s="1"/>
  <c r="K1518" i="1"/>
  <c r="H1518" i="1"/>
  <c r="H1517" i="1" s="1"/>
  <c r="H1516" i="1" s="1"/>
  <c r="H1515" i="1" s="1"/>
  <c r="H1514" i="1" s="1"/>
  <c r="H1513" i="1" s="1"/>
  <c r="H1512" i="1" s="1"/>
  <c r="H1511" i="1" s="1"/>
  <c r="H1510" i="1" s="1"/>
  <c r="H1509" i="1" s="1"/>
  <c r="H1508" i="1" s="1"/>
  <c r="H1507" i="1" s="1"/>
  <c r="H1506" i="1" s="1"/>
  <c r="H1505" i="1" s="1"/>
  <c r="H1504" i="1" s="1"/>
  <c r="H1503" i="1" s="1"/>
  <c r="H1502" i="1" s="1"/>
  <c r="H1501" i="1" s="1"/>
  <c r="H1500" i="1" s="1"/>
  <c r="H1499" i="1" s="1"/>
  <c r="H1498" i="1" s="1"/>
  <c r="H1497" i="1" s="1"/>
  <c r="H1496" i="1" s="1"/>
  <c r="H1495" i="1" s="1"/>
  <c r="H1489" i="1" s="1"/>
  <c r="G1518" i="1"/>
  <c r="E1518" i="1"/>
  <c r="N1517" i="1"/>
  <c r="N1516" i="1" s="1"/>
  <c r="N1515" i="1" s="1"/>
  <c r="N1514" i="1" s="1"/>
  <c r="N1513" i="1" s="1"/>
  <c r="N1512" i="1" s="1"/>
  <c r="N1511" i="1" s="1"/>
  <c r="N1510" i="1" s="1"/>
  <c r="N1509" i="1" s="1"/>
  <c r="N1508" i="1" s="1"/>
  <c r="N1507" i="1" s="1"/>
  <c r="N1506" i="1" s="1"/>
  <c r="N1505" i="1" s="1"/>
  <c r="N1504" i="1" s="1"/>
  <c r="N1503" i="1" s="1"/>
  <c r="N1502" i="1" s="1"/>
  <c r="N1501" i="1" s="1"/>
  <c r="N1500" i="1" s="1"/>
  <c r="N1499" i="1" s="1"/>
  <c r="N1498" i="1" s="1"/>
  <c r="N1497" i="1" s="1"/>
  <c r="N1496" i="1" s="1"/>
  <c r="N1495" i="1" s="1"/>
  <c r="N1489" i="1" s="1"/>
  <c r="G1517" i="1"/>
  <c r="D1517" i="1" s="1"/>
  <c r="L1510" i="1"/>
  <c r="K1510" i="1"/>
  <c r="F1510" i="1"/>
  <c r="E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S1496" i="1"/>
  <c r="S1495" i="1" s="1"/>
  <c r="S1510" i="1" s="1"/>
  <c r="R1496" i="1"/>
  <c r="R1495" i="1" s="1"/>
  <c r="Q1496" i="1"/>
  <c r="P1496" i="1"/>
  <c r="K1496" i="1"/>
  <c r="F1496" i="1"/>
  <c r="E1496" i="1"/>
  <c r="O1494" i="1"/>
  <c r="J1494" i="1"/>
  <c r="D1494" i="1"/>
  <c r="U1493" i="1"/>
  <c r="J1493" i="1"/>
  <c r="D1493" i="1"/>
  <c r="O1492" i="1"/>
  <c r="J1492" i="1"/>
  <c r="D1492" i="1"/>
  <c r="J1491" i="1"/>
  <c r="U1491" i="1" s="1"/>
  <c r="D1491" i="1"/>
  <c r="O1490" i="1"/>
  <c r="J1490" i="1"/>
  <c r="D1490" i="1"/>
  <c r="Q1489" i="1"/>
  <c r="P1489" i="1"/>
  <c r="K1489" i="1"/>
  <c r="F1489" i="1"/>
  <c r="E1489" i="1"/>
  <c r="O1488" i="1"/>
  <c r="U1488" i="1" s="1"/>
  <c r="D1488" i="1"/>
  <c r="O1487" i="1"/>
  <c r="J1487" i="1"/>
  <c r="D1487" i="1"/>
  <c r="J1486" i="1"/>
  <c r="U1486" i="1" s="1"/>
  <c r="D1486" i="1"/>
  <c r="O1485" i="1"/>
  <c r="J1485" i="1"/>
  <c r="D1485" i="1"/>
  <c r="U1484" i="1"/>
  <c r="D1484" i="1"/>
  <c r="S1483" i="1"/>
  <c r="R1483" i="1"/>
  <c r="N1483" i="1"/>
  <c r="M1483" i="1"/>
  <c r="J1483" i="1" s="1"/>
  <c r="H1483" i="1"/>
  <c r="G1483" i="1"/>
  <c r="O1482" i="1"/>
  <c r="J1482" i="1"/>
  <c r="D1482" i="1"/>
  <c r="J1481" i="1"/>
  <c r="U1481" i="1" s="1"/>
  <c r="D1481" i="1"/>
  <c r="O1480" i="1"/>
  <c r="J1480" i="1"/>
  <c r="D1480" i="1"/>
  <c r="O1479" i="1"/>
  <c r="J1479" i="1"/>
  <c r="D1479" i="1"/>
  <c r="O1478" i="1"/>
  <c r="J1478" i="1"/>
  <c r="D1478" i="1"/>
  <c r="O1477" i="1"/>
  <c r="J1477" i="1"/>
  <c r="D1477" i="1"/>
  <c r="O1476" i="1"/>
  <c r="J1476" i="1"/>
  <c r="D1476" i="1"/>
  <c r="O1475" i="1"/>
  <c r="J1475" i="1"/>
  <c r="D1475" i="1"/>
  <c r="O1474" i="1"/>
  <c r="J1474" i="1"/>
  <c r="U1474" i="1" s="1"/>
  <c r="D1474" i="1"/>
  <c r="S1473" i="1"/>
  <c r="S1472" i="1" s="1"/>
  <c r="S1471" i="1" s="1"/>
  <c r="S1470" i="1" s="1"/>
  <c r="R1473" i="1"/>
  <c r="N1473" i="1"/>
  <c r="M1473" i="1"/>
  <c r="H1473" i="1"/>
  <c r="H1472" i="1" s="1"/>
  <c r="H1471" i="1" s="1"/>
  <c r="H1470" i="1" s="1"/>
  <c r="G1473" i="1"/>
  <c r="R1472" i="1"/>
  <c r="N1472" i="1"/>
  <c r="N1471" i="1" s="1"/>
  <c r="N1470" i="1" s="1"/>
  <c r="G1472" i="1"/>
  <c r="Q1470" i="1"/>
  <c r="P1470" i="1"/>
  <c r="K1470" i="1"/>
  <c r="F1470" i="1"/>
  <c r="E1470" i="1"/>
  <c r="S1456" i="1"/>
  <c r="R1456" i="1"/>
  <c r="Q1456" i="1"/>
  <c r="U1456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U1455" i="1"/>
  <c r="T1455" i="1"/>
  <c r="O1455" i="1"/>
  <c r="O1451" i="1" s="1"/>
  <c r="J1455" i="1"/>
  <c r="J1451" i="1" s="1"/>
  <c r="D1455" i="1"/>
  <c r="D1451" i="1" s="1"/>
  <c r="S1451" i="1"/>
  <c r="R1451" i="1"/>
  <c r="Q1451" i="1"/>
  <c r="P1451" i="1"/>
  <c r="N1451" i="1"/>
  <c r="M1451" i="1"/>
  <c r="L1451" i="1"/>
  <c r="K1451" i="1"/>
  <c r="I1451" i="1"/>
  <c r="H1451" i="1"/>
  <c r="G1451" i="1"/>
  <c r="F1451" i="1"/>
  <c r="E1451" i="1"/>
  <c r="U1450" i="1"/>
  <c r="T1450" i="1"/>
  <c r="O1450" i="1"/>
  <c r="O1449" i="1" s="1"/>
  <c r="J1450" i="1"/>
  <c r="J1449" i="1" s="1"/>
  <c r="D1450" i="1"/>
  <c r="S1449" i="1"/>
  <c r="R1449" i="1"/>
  <c r="Q1449" i="1"/>
  <c r="P1449" i="1"/>
  <c r="N1449" i="1"/>
  <c r="M1449" i="1"/>
  <c r="L1449" i="1"/>
  <c r="K1449" i="1"/>
  <c r="I1449" i="1"/>
  <c r="H1449" i="1"/>
  <c r="G1449" i="1"/>
  <c r="F1449" i="1"/>
  <c r="E1449" i="1"/>
  <c r="U1448" i="1"/>
  <c r="T1448" i="1"/>
  <c r="O1448" i="1"/>
  <c r="J1448" i="1"/>
  <c r="D1448" i="1"/>
  <c r="U1447" i="1"/>
  <c r="T1447" i="1"/>
  <c r="O1447" i="1"/>
  <c r="J1447" i="1"/>
  <c r="D1447" i="1"/>
  <c r="U1446" i="1"/>
  <c r="T1446" i="1"/>
  <c r="O1446" i="1"/>
  <c r="J1446" i="1"/>
  <c r="D1446" i="1"/>
  <c r="S1445" i="1"/>
  <c r="R1445" i="1"/>
  <c r="Q1445" i="1"/>
  <c r="P1445" i="1"/>
  <c r="P1460" i="1" s="1"/>
  <c r="N1445" i="1"/>
  <c r="M1445" i="1"/>
  <c r="L1445" i="1"/>
  <c r="K1445" i="1"/>
  <c r="I1445" i="1"/>
  <c r="H1445" i="1"/>
  <c r="H1460" i="1" s="1"/>
  <c r="G1445" i="1"/>
  <c r="G1460" i="1" s="1"/>
  <c r="F1445" i="1"/>
  <c r="E1445" i="1"/>
  <c r="U1442" i="1"/>
  <c r="T1442" i="1"/>
  <c r="O1442" i="1"/>
  <c r="O1441" i="1" s="1"/>
  <c r="J1442" i="1"/>
  <c r="J1441" i="1" s="1"/>
  <c r="D1442" i="1"/>
  <c r="S1441" i="1"/>
  <c r="R1441" i="1"/>
  <c r="Q1441" i="1"/>
  <c r="P1441" i="1"/>
  <c r="N1441" i="1"/>
  <c r="M1441" i="1"/>
  <c r="L1441" i="1"/>
  <c r="T1441" i="1" s="1"/>
  <c r="K1441" i="1"/>
  <c r="I1441" i="1"/>
  <c r="H1441" i="1"/>
  <c r="G1441" i="1"/>
  <c r="F1441" i="1"/>
  <c r="E1441" i="1"/>
  <c r="U1440" i="1"/>
  <c r="T1440" i="1"/>
  <c r="O1440" i="1"/>
  <c r="J1440" i="1"/>
  <c r="J1439" i="1" s="1"/>
  <c r="D1440" i="1"/>
  <c r="S1439" i="1"/>
  <c r="R1439" i="1"/>
  <c r="Q1439" i="1"/>
  <c r="P1439" i="1"/>
  <c r="O1439" i="1"/>
  <c r="N1439" i="1"/>
  <c r="M1439" i="1"/>
  <c r="L1439" i="1"/>
  <c r="T1439" i="1" s="1"/>
  <c r="K1439" i="1"/>
  <c r="I1439" i="1"/>
  <c r="H1439" i="1"/>
  <c r="G1439" i="1"/>
  <c r="F1439" i="1"/>
  <c r="E1439" i="1"/>
  <c r="U1438" i="1"/>
  <c r="T1438" i="1"/>
  <c r="O1438" i="1"/>
  <c r="J1438" i="1"/>
  <c r="D1438" i="1"/>
  <c r="S1437" i="1"/>
  <c r="R1437" i="1"/>
  <c r="Q1437" i="1"/>
  <c r="P1437" i="1"/>
  <c r="N1437" i="1"/>
  <c r="M1437" i="1"/>
  <c r="L1437" i="1"/>
  <c r="K1437" i="1"/>
  <c r="J1437" i="1"/>
  <c r="I1437" i="1"/>
  <c r="H1437" i="1"/>
  <c r="G1437" i="1"/>
  <c r="F1437" i="1"/>
  <c r="D1437" i="1" s="1"/>
  <c r="E1437" i="1"/>
  <c r="U1436" i="1"/>
  <c r="T1436" i="1"/>
  <c r="O1436" i="1"/>
  <c r="J1436" i="1"/>
  <c r="D1436" i="1"/>
  <c r="S1435" i="1"/>
  <c r="R1435" i="1"/>
  <c r="Q1435" i="1"/>
  <c r="P1435" i="1"/>
  <c r="N1435" i="1"/>
  <c r="M1435" i="1"/>
  <c r="L1435" i="1"/>
  <c r="K1435" i="1"/>
  <c r="I1435" i="1"/>
  <c r="H1435" i="1"/>
  <c r="G1435" i="1"/>
  <c r="F1435" i="1"/>
  <c r="E1435" i="1"/>
  <c r="U1434" i="1"/>
  <c r="T1434" i="1"/>
  <c r="O1434" i="1"/>
  <c r="J1434" i="1"/>
  <c r="D1434" i="1"/>
  <c r="S1433" i="1"/>
  <c r="R1433" i="1"/>
  <c r="Q1433" i="1"/>
  <c r="P1433" i="1"/>
  <c r="O1433" i="1" s="1"/>
  <c r="N1433" i="1"/>
  <c r="M1433" i="1"/>
  <c r="L1433" i="1"/>
  <c r="K1433" i="1"/>
  <c r="I1433" i="1"/>
  <c r="H1433" i="1"/>
  <c r="G1433" i="1"/>
  <c r="F1433" i="1"/>
  <c r="E1433" i="1"/>
  <c r="U1431" i="1"/>
  <c r="T1431" i="1"/>
  <c r="O1431" i="1"/>
  <c r="J1431" i="1"/>
  <c r="D1431" i="1"/>
  <c r="S1430" i="1"/>
  <c r="R1430" i="1"/>
  <c r="Q1430" i="1"/>
  <c r="P1430" i="1"/>
  <c r="O1430" i="1" s="1"/>
  <c r="N1430" i="1"/>
  <c r="M1430" i="1"/>
  <c r="L1430" i="1"/>
  <c r="K1430" i="1"/>
  <c r="I1430" i="1"/>
  <c r="H1430" i="1"/>
  <c r="G1430" i="1"/>
  <c r="F1430" i="1"/>
  <c r="E1430" i="1"/>
  <c r="U1429" i="1"/>
  <c r="T1429" i="1"/>
  <c r="O1429" i="1"/>
  <c r="J1429" i="1"/>
  <c r="D1429" i="1"/>
  <c r="S1428" i="1"/>
  <c r="R1428" i="1"/>
  <c r="Q1428" i="1"/>
  <c r="P1428" i="1"/>
  <c r="N1428" i="1"/>
  <c r="M1428" i="1"/>
  <c r="L1428" i="1"/>
  <c r="K1428" i="1"/>
  <c r="I1428" i="1"/>
  <c r="H1428" i="1"/>
  <c r="G1428" i="1"/>
  <c r="F1428" i="1"/>
  <c r="E1428" i="1"/>
  <c r="U1427" i="1"/>
  <c r="T1427" i="1"/>
  <c r="O1427" i="1"/>
  <c r="J1427" i="1"/>
  <c r="D1427" i="1"/>
  <c r="U1426" i="1"/>
  <c r="T1426" i="1"/>
  <c r="O1426" i="1"/>
  <c r="J1426" i="1"/>
  <c r="D1426" i="1"/>
  <c r="U1425" i="1"/>
  <c r="T1425" i="1"/>
  <c r="O1425" i="1"/>
  <c r="J1425" i="1"/>
  <c r="D1425" i="1"/>
  <c r="U1424" i="1"/>
  <c r="T1424" i="1"/>
  <c r="O1424" i="1"/>
  <c r="J1424" i="1"/>
  <c r="D1424" i="1"/>
  <c r="S1423" i="1"/>
  <c r="R1423" i="1"/>
  <c r="Q1423" i="1"/>
  <c r="P1423" i="1"/>
  <c r="N1423" i="1"/>
  <c r="M1423" i="1"/>
  <c r="L1423" i="1"/>
  <c r="T1423" i="1" s="1"/>
  <c r="K1423" i="1"/>
  <c r="I1423" i="1"/>
  <c r="H1423" i="1"/>
  <c r="G1423" i="1"/>
  <c r="F1423" i="1"/>
  <c r="E1423" i="1"/>
  <c r="U1422" i="1"/>
  <c r="T1422" i="1"/>
  <c r="O1422" i="1"/>
  <c r="J1422" i="1"/>
  <c r="D1422" i="1"/>
  <c r="U1421" i="1"/>
  <c r="T1421" i="1"/>
  <c r="O1421" i="1"/>
  <c r="J1421" i="1"/>
  <c r="D1421" i="1"/>
  <c r="U1420" i="1"/>
  <c r="T1420" i="1"/>
  <c r="O1420" i="1"/>
  <c r="J1420" i="1"/>
  <c r="D1420" i="1"/>
  <c r="U1419" i="1"/>
  <c r="T1419" i="1"/>
  <c r="O1419" i="1"/>
  <c r="J1419" i="1"/>
  <c r="D1419" i="1"/>
  <c r="S1418" i="1"/>
  <c r="R1418" i="1"/>
  <c r="Q1418" i="1"/>
  <c r="P1418" i="1"/>
  <c r="N1418" i="1"/>
  <c r="M1418" i="1"/>
  <c r="L1418" i="1"/>
  <c r="K1418" i="1"/>
  <c r="I1418" i="1"/>
  <c r="H1418" i="1"/>
  <c r="G1418" i="1"/>
  <c r="F1418" i="1"/>
  <c r="E1418" i="1"/>
  <c r="D1418" i="1" s="1"/>
  <c r="U1417" i="1"/>
  <c r="T1417" i="1"/>
  <c r="O1417" i="1"/>
  <c r="J1417" i="1"/>
  <c r="D1417" i="1"/>
  <c r="S1416" i="1"/>
  <c r="R1416" i="1"/>
  <c r="Q1416" i="1"/>
  <c r="P1416" i="1"/>
  <c r="N1416" i="1"/>
  <c r="M1416" i="1"/>
  <c r="L1416" i="1"/>
  <c r="T1416" i="1" s="1"/>
  <c r="K1416" i="1"/>
  <c r="I1416" i="1"/>
  <c r="H1416" i="1"/>
  <c r="G1416" i="1"/>
  <c r="F1416" i="1"/>
  <c r="E1416" i="1"/>
  <c r="U1415" i="1"/>
  <c r="T1415" i="1"/>
  <c r="O1415" i="1"/>
  <c r="J1415" i="1"/>
  <c r="D1415" i="1"/>
  <c r="U1414" i="1"/>
  <c r="T1414" i="1"/>
  <c r="O1414" i="1"/>
  <c r="J1414" i="1"/>
  <c r="D1414" i="1"/>
  <c r="U1413" i="1"/>
  <c r="T1413" i="1"/>
  <c r="O1413" i="1"/>
  <c r="J1413" i="1"/>
  <c r="D1413" i="1"/>
  <c r="U1412" i="1"/>
  <c r="T1412" i="1"/>
  <c r="O1412" i="1"/>
  <c r="O1411" i="1" s="1"/>
  <c r="J1412" i="1"/>
  <c r="D1412" i="1"/>
  <c r="S1411" i="1"/>
  <c r="R1411" i="1"/>
  <c r="Q1411" i="1"/>
  <c r="P1411" i="1"/>
  <c r="N1411" i="1"/>
  <c r="M1411" i="1"/>
  <c r="L1411" i="1"/>
  <c r="K1411" i="1"/>
  <c r="I1411" i="1"/>
  <c r="H1411" i="1"/>
  <c r="G1411" i="1"/>
  <c r="F1411" i="1"/>
  <c r="E1411" i="1"/>
  <c r="U1410" i="1"/>
  <c r="T1410" i="1"/>
  <c r="O1410" i="1"/>
  <c r="J1410" i="1"/>
  <c r="D1410" i="1"/>
  <c r="S1409" i="1"/>
  <c r="R1409" i="1"/>
  <c r="Q1409" i="1"/>
  <c r="P1409" i="1"/>
  <c r="P1408" i="1" s="1"/>
  <c r="N1409" i="1"/>
  <c r="M1409" i="1"/>
  <c r="L1409" i="1"/>
  <c r="K1409" i="1"/>
  <c r="J1409" i="1" s="1"/>
  <c r="I1409" i="1"/>
  <c r="H1409" i="1"/>
  <c r="G1409" i="1"/>
  <c r="F1409" i="1"/>
  <c r="E1409" i="1"/>
  <c r="U1407" i="1"/>
  <c r="T1407" i="1"/>
  <c r="O1407" i="1"/>
  <c r="J1407" i="1"/>
  <c r="D1407" i="1"/>
  <c r="S1406" i="1"/>
  <c r="R1406" i="1"/>
  <c r="Q1406" i="1"/>
  <c r="P1406" i="1"/>
  <c r="O1406" i="1"/>
  <c r="N1406" i="1"/>
  <c r="M1406" i="1"/>
  <c r="L1406" i="1"/>
  <c r="K1406" i="1"/>
  <c r="J1406" i="1" s="1"/>
  <c r="I1406" i="1"/>
  <c r="H1406" i="1"/>
  <c r="G1406" i="1"/>
  <c r="F1406" i="1"/>
  <c r="E1406" i="1"/>
  <c r="U1405" i="1"/>
  <c r="T1405" i="1"/>
  <c r="O1405" i="1"/>
  <c r="J1405" i="1"/>
  <c r="D1405" i="1"/>
  <c r="S1404" i="1"/>
  <c r="R1404" i="1"/>
  <c r="Q1404" i="1"/>
  <c r="P1404" i="1"/>
  <c r="N1404" i="1"/>
  <c r="M1404" i="1"/>
  <c r="L1404" i="1"/>
  <c r="K1404" i="1"/>
  <c r="I1404" i="1"/>
  <c r="H1404" i="1"/>
  <c r="G1404" i="1"/>
  <c r="F1404" i="1"/>
  <c r="E1404" i="1"/>
  <c r="T1400" i="1"/>
  <c r="O1400" i="1"/>
  <c r="J1400" i="1"/>
  <c r="D1400" i="1"/>
  <c r="S1399" i="1"/>
  <c r="R1399" i="1"/>
  <c r="Q1399" i="1"/>
  <c r="P1399" i="1"/>
  <c r="N1399" i="1"/>
  <c r="M1399" i="1"/>
  <c r="L1399" i="1"/>
  <c r="K1399" i="1"/>
  <c r="I1399" i="1"/>
  <c r="H1399" i="1"/>
  <c r="G1399" i="1"/>
  <c r="F1399" i="1"/>
  <c r="E1399" i="1"/>
  <c r="S1392" i="1"/>
  <c r="R1392" i="1"/>
  <c r="Q1392" i="1"/>
  <c r="P1392" i="1"/>
  <c r="N1392" i="1"/>
  <c r="M1392" i="1"/>
  <c r="L1392" i="1"/>
  <c r="T1392" i="1" s="1"/>
  <c r="K1392" i="1"/>
  <c r="I1392" i="1"/>
  <c r="H1392" i="1"/>
  <c r="G1392" i="1"/>
  <c r="F1392" i="1"/>
  <c r="E1392" i="1"/>
  <c r="T1391" i="1"/>
  <c r="O1391" i="1"/>
  <c r="J1391" i="1"/>
  <c r="D1391" i="1"/>
  <c r="S1390" i="1"/>
  <c r="R1390" i="1"/>
  <c r="Q1390" i="1"/>
  <c r="P1390" i="1"/>
  <c r="N1390" i="1"/>
  <c r="M1390" i="1"/>
  <c r="L1390" i="1"/>
  <c r="K1390" i="1"/>
  <c r="J1390" i="1" s="1"/>
  <c r="I1390" i="1"/>
  <c r="H1390" i="1"/>
  <c r="G1390" i="1"/>
  <c r="F1390" i="1"/>
  <c r="E1390" i="1"/>
  <c r="T1387" i="1"/>
  <c r="O1387" i="1"/>
  <c r="J1387" i="1"/>
  <c r="D1387" i="1"/>
  <c r="S1386" i="1"/>
  <c r="S1382" i="1" s="1"/>
  <c r="R1386" i="1"/>
  <c r="Q1386" i="1"/>
  <c r="P1386" i="1"/>
  <c r="N1386" i="1"/>
  <c r="M1386" i="1"/>
  <c r="L1386" i="1"/>
  <c r="K1386" i="1"/>
  <c r="I1386" i="1"/>
  <c r="H1386" i="1"/>
  <c r="G1386" i="1"/>
  <c r="F1386" i="1"/>
  <c r="E1386" i="1"/>
  <c r="T1385" i="1"/>
  <c r="O1385" i="1"/>
  <c r="U1385" i="1" s="1"/>
  <c r="J1385" i="1"/>
  <c r="D1385" i="1"/>
  <c r="S1384" i="1"/>
  <c r="R1384" i="1"/>
  <c r="R1382" i="1" s="1"/>
  <c r="Q1384" i="1"/>
  <c r="P1384" i="1"/>
  <c r="N1384" i="1"/>
  <c r="M1384" i="1"/>
  <c r="L1384" i="1"/>
  <c r="T1384" i="1" s="1"/>
  <c r="K1384" i="1"/>
  <c r="K1382" i="1" s="1"/>
  <c r="I1384" i="1"/>
  <c r="H1384" i="1"/>
  <c r="G1384" i="1"/>
  <c r="F1384" i="1"/>
  <c r="E1384" i="1"/>
  <c r="S1379" i="1"/>
  <c r="R1379" i="1"/>
  <c r="Q1379" i="1"/>
  <c r="P1379" i="1"/>
  <c r="N1379" i="1"/>
  <c r="M1379" i="1"/>
  <c r="L1379" i="1"/>
  <c r="K1379" i="1"/>
  <c r="I1379" i="1"/>
  <c r="H1379" i="1"/>
  <c r="G1379" i="1"/>
  <c r="F1379" i="1"/>
  <c r="E1379" i="1"/>
  <c r="T1377" i="1"/>
  <c r="O1377" i="1"/>
  <c r="U1377" i="1" s="1"/>
  <c r="J1377" i="1"/>
  <c r="D1377" i="1"/>
  <c r="T1376" i="1"/>
  <c r="O1376" i="1"/>
  <c r="U1376" i="1" s="1"/>
  <c r="J1376" i="1"/>
  <c r="D1376" i="1"/>
  <c r="S1375" i="1"/>
  <c r="R1375" i="1"/>
  <c r="Q1375" i="1"/>
  <c r="P1375" i="1"/>
  <c r="N1375" i="1"/>
  <c r="M1375" i="1"/>
  <c r="L1375" i="1"/>
  <c r="T1375" i="1" s="1"/>
  <c r="K1375" i="1"/>
  <c r="I1375" i="1"/>
  <c r="H1375" i="1"/>
  <c r="G1375" i="1"/>
  <c r="F1375" i="1"/>
  <c r="D1375" i="1" s="1"/>
  <c r="E1375" i="1"/>
  <c r="T1374" i="1"/>
  <c r="O1374" i="1"/>
  <c r="U1374" i="1" s="1"/>
  <c r="J1374" i="1"/>
  <c r="D1374" i="1"/>
  <c r="T1373" i="1"/>
  <c r="O1373" i="1"/>
  <c r="U1373" i="1" s="1"/>
  <c r="J1373" i="1"/>
  <c r="D1373" i="1"/>
  <c r="S1372" i="1"/>
  <c r="R1372" i="1"/>
  <c r="Q1372" i="1"/>
  <c r="P1372" i="1"/>
  <c r="N1372" i="1"/>
  <c r="M1372" i="1"/>
  <c r="L1372" i="1"/>
  <c r="K1372" i="1"/>
  <c r="I1372" i="1"/>
  <c r="H1372" i="1"/>
  <c r="G1372" i="1"/>
  <c r="F1372" i="1"/>
  <c r="E1372" i="1"/>
  <c r="U1547" i="1" l="1"/>
  <c r="T1547" i="1"/>
  <c r="H1382" i="1"/>
  <c r="G1382" i="1"/>
  <c r="T1386" i="1"/>
  <c r="Q1382" i="1"/>
  <c r="D1390" i="1"/>
  <c r="N1382" i="1"/>
  <c r="H1408" i="1"/>
  <c r="M1408" i="1"/>
  <c r="T1430" i="1"/>
  <c r="T1445" i="1"/>
  <c r="Q1460" i="1"/>
  <c r="J1445" i="1"/>
  <c r="U1475" i="1"/>
  <c r="U1479" i="1"/>
  <c r="U1487" i="1"/>
  <c r="D1518" i="1"/>
  <c r="D1525" i="1"/>
  <c r="D1523" i="1" s="1"/>
  <c r="Q1526" i="1"/>
  <c r="D1529" i="1"/>
  <c r="D1526" i="1" s="1"/>
  <c r="D1538" i="1"/>
  <c r="C1538" i="1" s="1"/>
  <c r="U1546" i="1"/>
  <c r="U1576" i="1"/>
  <c r="U1578" i="1"/>
  <c r="U1598" i="1"/>
  <c r="U1606" i="1"/>
  <c r="L1523" i="1"/>
  <c r="T1525" i="1"/>
  <c r="U1411" i="1"/>
  <c r="O1418" i="1"/>
  <c r="J1418" i="1"/>
  <c r="D1433" i="1"/>
  <c r="D1441" i="1"/>
  <c r="M1460" i="1"/>
  <c r="O1445" i="1"/>
  <c r="O1460" i="1" s="1"/>
  <c r="T1449" i="1"/>
  <c r="D1483" i="1"/>
  <c r="O1483" i="1"/>
  <c r="U1494" i="1"/>
  <c r="T1529" i="1"/>
  <c r="D1372" i="1"/>
  <c r="F1382" i="1"/>
  <c r="F1443" i="1" s="1"/>
  <c r="F1461" i="1" s="1"/>
  <c r="U1391" i="1"/>
  <c r="J1399" i="1"/>
  <c r="O1399" i="1"/>
  <c r="D1404" i="1"/>
  <c r="T1409" i="1"/>
  <c r="Q1408" i="1"/>
  <c r="D1411" i="1"/>
  <c r="S1408" i="1"/>
  <c r="S1443" i="1" s="1"/>
  <c r="S1461" i="1" s="1"/>
  <c r="D1423" i="1"/>
  <c r="J1428" i="1"/>
  <c r="J1430" i="1"/>
  <c r="F1460" i="1"/>
  <c r="N1460" i="1"/>
  <c r="R1460" i="1"/>
  <c r="U1480" i="1"/>
  <c r="U1492" i="1"/>
  <c r="U1524" i="1"/>
  <c r="J1525" i="1"/>
  <c r="J1523" i="1" s="1"/>
  <c r="U1527" i="1"/>
  <c r="U1532" i="1"/>
  <c r="J1473" i="1"/>
  <c r="U1478" i="1"/>
  <c r="U1482" i="1"/>
  <c r="U1485" i="1"/>
  <c r="D1472" i="1"/>
  <c r="D1473" i="1"/>
  <c r="G1471" i="1"/>
  <c r="O1473" i="1"/>
  <c r="U1473" i="1" s="1"/>
  <c r="U1476" i="1"/>
  <c r="U1477" i="1"/>
  <c r="K1469" i="1"/>
  <c r="U1566" i="1"/>
  <c r="T1566" i="1"/>
  <c r="U1552" i="1"/>
  <c r="T1552" i="1"/>
  <c r="L1541" i="1"/>
  <c r="U1556" i="1"/>
  <c r="U1570" i="1"/>
  <c r="U1571" i="1"/>
  <c r="T1580" i="1"/>
  <c r="T1585" i="1"/>
  <c r="T1587" i="1"/>
  <c r="U1575" i="1"/>
  <c r="U1582" i="1"/>
  <c r="U1590" i="1"/>
  <c r="U1594" i="1"/>
  <c r="U1602" i="1"/>
  <c r="D1541" i="1"/>
  <c r="U1544" i="1"/>
  <c r="T1554" i="1"/>
  <c r="U1557" i="1"/>
  <c r="U1562" i="1"/>
  <c r="U1574" i="1"/>
  <c r="U1577" i="1"/>
  <c r="U1581" i="1"/>
  <c r="U1537" i="1"/>
  <c r="O1538" i="1"/>
  <c r="N1538" i="1" s="1"/>
  <c r="D1532" i="1"/>
  <c r="D1530" i="1" s="1"/>
  <c r="E1469" i="1"/>
  <c r="U1519" i="1"/>
  <c r="U1521" i="1"/>
  <c r="G1516" i="1"/>
  <c r="G1515" i="1" s="1"/>
  <c r="D1515" i="1" s="1"/>
  <c r="O1495" i="1"/>
  <c r="R1511" i="1"/>
  <c r="R1510" i="1"/>
  <c r="O1496" i="1"/>
  <c r="U1490" i="1"/>
  <c r="J1517" i="1"/>
  <c r="M1516" i="1"/>
  <c r="H1469" i="1"/>
  <c r="O1472" i="1"/>
  <c r="U1483" i="1"/>
  <c r="O1517" i="1"/>
  <c r="S1516" i="1"/>
  <c r="S1515" i="1" s="1"/>
  <c r="S1514" i="1" s="1"/>
  <c r="S1513" i="1" s="1"/>
  <c r="S1512" i="1" s="1"/>
  <c r="R1471" i="1"/>
  <c r="M1472" i="1"/>
  <c r="R1489" i="1"/>
  <c r="U1522" i="1"/>
  <c r="F1526" i="1"/>
  <c r="F1469" i="1" s="1"/>
  <c r="S1489" i="1"/>
  <c r="S1469" i="1" s="1"/>
  <c r="O1518" i="1"/>
  <c r="O1525" i="1"/>
  <c r="P1523" i="1"/>
  <c r="R1512" i="1"/>
  <c r="D1516" i="1"/>
  <c r="J1518" i="1"/>
  <c r="J1529" i="1"/>
  <c r="U1529" i="1" s="1"/>
  <c r="U1589" i="1"/>
  <c r="T1589" i="1"/>
  <c r="U1593" i="1"/>
  <c r="T1593" i="1"/>
  <c r="U1597" i="1"/>
  <c r="T1597" i="1"/>
  <c r="U1601" i="1"/>
  <c r="T1601" i="1"/>
  <c r="U1605" i="1"/>
  <c r="T1605" i="1"/>
  <c r="S1511" i="1"/>
  <c r="O1526" i="1"/>
  <c r="T1550" i="1"/>
  <c r="U1550" i="1"/>
  <c r="U1548" i="1"/>
  <c r="U1553" i="1"/>
  <c r="T1553" i="1"/>
  <c r="T1558" i="1"/>
  <c r="U1558" i="1"/>
  <c r="U1567" i="1"/>
  <c r="T1567" i="1"/>
  <c r="U1584" i="1"/>
  <c r="U1586" i="1"/>
  <c r="U1588" i="1"/>
  <c r="U1591" i="1"/>
  <c r="T1591" i="1"/>
  <c r="U1592" i="1"/>
  <c r="U1595" i="1"/>
  <c r="T1595" i="1"/>
  <c r="U1596" i="1"/>
  <c r="U1599" i="1"/>
  <c r="T1599" i="1"/>
  <c r="U1600" i="1"/>
  <c r="U1603" i="1"/>
  <c r="T1603" i="1"/>
  <c r="U1604" i="1"/>
  <c r="U1607" i="1"/>
  <c r="T1607" i="1"/>
  <c r="U1608" i="1"/>
  <c r="U1539" i="1"/>
  <c r="U1542" i="1"/>
  <c r="T1551" i="1"/>
  <c r="U1559" i="1"/>
  <c r="U1560" i="1"/>
  <c r="T1561" i="1"/>
  <c r="U1568" i="1"/>
  <c r="U1572" i="1"/>
  <c r="U1579" i="1"/>
  <c r="R1530" i="1"/>
  <c r="O1530" i="1" s="1"/>
  <c r="E1460" i="1"/>
  <c r="K1460" i="1"/>
  <c r="S1460" i="1"/>
  <c r="D1449" i="1"/>
  <c r="U1449" i="1"/>
  <c r="U1451" i="1"/>
  <c r="T1456" i="1"/>
  <c r="D1445" i="1"/>
  <c r="I1460" i="1"/>
  <c r="T1451" i="1"/>
  <c r="H1443" i="1"/>
  <c r="H1461" i="1" s="1"/>
  <c r="K1443" i="1"/>
  <c r="O1384" i="1"/>
  <c r="D1386" i="1"/>
  <c r="I1382" i="1"/>
  <c r="T1390" i="1"/>
  <c r="D1392" i="1"/>
  <c r="O1392" i="1"/>
  <c r="U1400" i="1"/>
  <c r="O1404" i="1"/>
  <c r="U1406" i="1"/>
  <c r="F1408" i="1"/>
  <c r="N1408" i="1"/>
  <c r="G1408" i="1"/>
  <c r="T1411" i="1"/>
  <c r="D1416" i="1"/>
  <c r="O1423" i="1"/>
  <c r="J1423" i="1"/>
  <c r="O1428" i="1"/>
  <c r="U1430" i="1"/>
  <c r="J1435" i="1"/>
  <c r="T1437" i="1"/>
  <c r="U1437" i="1"/>
  <c r="D1439" i="1"/>
  <c r="J1386" i="1"/>
  <c r="J1392" i="1"/>
  <c r="D1399" i="1"/>
  <c r="T1404" i="1"/>
  <c r="U1404" i="1"/>
  <c r="D1406" i="1"/>
  <c r="L1408" i="1"/>
  <c r="U1408" i="1" s="1"/>
  <c r="O1409" i="1"/>
  <c r="J1411" i="1"/>
  <c r="J1416" i="1"/>
  <c r="O1416" i="1"/>
  <c r="T1418" i="1"/>
  <c r="U1418" i="1"/>
  <c r="T1428" i="1"/>
  <c r="U1428" i="1"/>
  <c r="D1430" i="1"/>
  <c r="T1435" i="1"/>
  <c r="O1435" i="1"/>
  <c r="D1379" i="1"/>
  <c r="D1384" i="1"/>
  <c r="U1416" i="1"/>
  <c r="M1382" i="1"/>
  <c r="M1443" i="1" s="1"/>
  <c r="M1461" i="1" s="1"/>
  <c r="U1387" i="1"/>
  <c r="O1390" i="1"/>
  <c r="U1390" i="1" s="1"/>
  <c r="T1399" i="1"/>
  <c r="J1404" i="1"/>
  <c r="T1406" i="1"/>
  <c r="E1408" i="1"/>
  <c r="I1408" i="1"/>
  <c r="R1408" i="1"/>
  <c r="O1408" i="1" s="1"/>
  <c r="K1408" i="1"/>
  <c r="U1423" i="1"/>
  <c r="D1428" i="1"/>
  <c r="J1433" i="1"/>
  <c r="U1433" i="1"/>
  <c r="D1435" i="1"/>
  <c r="O1437" i="1"/>
  <c r="U1439" i="1"/>
  <c r="U1441" i="1"/>
  <c r="O1375" i="1"/>
  <c r="G1443" i="1"/>
  <c r="G1461" i="1" s="1"/>
  <c r="U1399" i="1"/>
  <c r="J1460" i="1"/>
  <c r="D1460" i="1"/>
  <c r="N1443" i="1"/>
  <c r="N1461" i="1" s="1"/>
  <c r="T1433" i="1"/>
  <c r="U1435" i="1"/>
  <c r="J1372" i="1"/>
  <c r="J1375" i="1"/>
  <c r="J1379" i="1"/>
  <c r="L1382" i="1"/>
  <c r="L1443" i="1" s="1"/>
  <c r="P1382" i="1"/>
  <c r="O1382" i="1" s="1"/>
  <c r="J1384" i="1"/>
  <c r="O1386" i="1"/>
  <c r="U1386" i="1" s="1"/>
  <c r="D1409" i="1"/>
  <c r="U1445" i="1"/>
  <c r="L1460" i="1"/>
  <c r="T1460" i="1" s="1"/>
  <c r="T1372" i="1"/>
  <c r="T1379" i="1"/>
  <c r="O1372" i="1"/>
  <c r="O1379" i="1"/>
  <c r="E1382" i="1"/>
  <c r="U1409" i="1"/>
  <c r="B1312" i="1"/>
  <c r="C1312" i="1"/>
  <c r="E1312" i="1"/>
  <c r="G1312" i="1"/>
  <c r="H1312" i="1"/>
  <c r="B1313" i="1"/>
  <c r="C1313" i="1"/>
  <c r="E1313" i="1"/>
  <c r="G1313" i="1"/>
  <c r="H1313" i="1"/>
  <c r="B1314" i="1"/>
  <c r="C1314" i="1"/>
  <c r="E1314" i="1"/>
  <c r="G1314" i="1"/>
  <c r="H1314" i="1"/>
  <c r="B1315" i="1"/>
  <c r="C1315" i="1"/>
  <c r="D1315" i="1"/>
  <c r="E1315" i="1"/>
  <c r="F1315" i="1"/>
  <c r="G1315" i="1"/>
  <c r="H1315" i="1"/>
  <c r="E1316" i="1"/>
  <c r="G1316" i="1"/>
  <c r="H1316" i="1"/>
  <c r="B1317" i="1"/>
  <c r="C1317" i="1"/>
  <c r="E1317" i="1"/>
  <c r="G1317" i="1"/>
  <c r="H1317" i="1"/>
  <c r="B1318" i="1"/>
  <c r="C1318" i="1"/>
  <c r="D1318" i="1"/>
  <c r="E1318" i="1"/>
  <c r="F1318" i="1"/>
  <c r="G1318" i="1"/>
  <c r="H1318" i="1"/>
  <c r="B1319" i="1"/>
  <c r="C1319" i="1"/>
  <c r="D1319" i="1"/>
  <c r="E1319" i="1"/>
  <c r="F1319" i="1"/>
  <c r="G1319" i="1"/>
  <c r="H1319" i="1"/>
  <c r="B1320" i="1"/>
  <c r="C1320" i="1"/>
  <c r="D1320" i="1"/>
  <c r="E1320" i="1"/>
  <c r="F1320" i="1"/>
  <c r="G1320" i="1"/>
  <c r="H1320" i="1"/>
  <c r="E1321" i="1"/>
  <c r="G1321" i="1"/>
  <c r="H1321" i="1"/>
  <c r="E1322" i="1"/>
  <c r="G1322" i="1"/>
  <c r="H1322" i="1"/>
  <c r="E1323" i="1"/>
  <c r="G1323" i="1"/>
  <c r="H1323" i="1"/>
  <c r="E1324" i="1"/>
  <c r="G1324" i="1"/>
  <c r="H1324" i="1"/>
  <c r="B1325" i="1"/>
  <c r="C1325" i="1"/>
  <c r="E1325" i="1"/>
  <c r="G1325" i="1"/>
  <c r="H1325" i="1"/>
  <c r="B1326" i="1"/>
  <c r="C1326" i="1"/>
  <c r="D1326" i="1"/>
  <c r="E1326" i="1"/>
  <c r="F1326" i="1"/>
  <c r="G1326" i="1"/>
  <c r="H1326" i="1"/>
  <c r="B1327" i="1"/>
  <c r="C1327" i="1"/>
  <c r="D1327" i="1"/>
  <c r="E1327" i="1"/>
  <c r="F1327" i="1"/>
  <c r="G1327" i="1"/>
  <c r="H1327" i="1"/>
  <c r="E1328" i="1"/>
  <c r="G1328" i="1"/>
  <c r="H1328" i="1"/>
  <c r="E1329" i="1"/>
  <c r="G1329" i="1"/>
  <c r="H1329" i="1"/>
  <c r="E1330" i="1"/>
  <c r="G1330" i="1"/>
  <c r="H1330" i="1"/>
  <c r="B1331" i="1"/>
  <c r="C1331" i="1"/>
  <c r="E1331" i="1"/>
  <c r="G1331" i="1"/>
  <c r="H1331" i="1"/>
  <c r="B1332" i="1"/>
  <c r="C1332" i="1"/>
  <c r="D1332" i="1"/>
  <c r="E1332" i="1"/>
  <c r="F1332" i="1"/>
  <c r="G1332" i="1"/>
  <c r="H1332" i="1"/>
  <c r="B1333" i="1"/>
  <c r="C1333" i="1"/>
  <c r="D1333" i="1"/>
  <c r="E1333" i="1"/>
  <c r="F1333" i="1"/>
  <c r="G1333" i="1"/>
  <c r="H1333" i="1"/>
  <c r="E1334" i="1"/>
  <c r="G1334" i="1"/>
  <c r="H1334" i="1"/>
  <c r="E1335" i="1"/>
  <c r="G1335" i="1"/>
  <c r="H1335" i="1"/>
  <c r="E1336" i="1"/>
  <c r="G1336" i="1"/>
  <c r="H1336" i="1"/>
  <c r="E1337" i="1"/>
  <c r="G1337" i="1"/>
  <c r="H1337" i="1"/>
  <c r="B1338" i="1"/>
  <c r="C1338" i="1"/>
  <c r="E1338" i="1"/>
  <c r="G1338" i="1"/>
  <c r="H1338" i="1"/>
  <c r="B1339" i="1"/>
  <c r="C1339" i="1"/>
  <c r="D1339" i="1"/>
  <c r="E1339" i="1"/>
  <c r="F1339" i="1"/>
  <c r="G1339" i="1"/>
  <c r="H1339" i="1"/>
  <c r="B1340" i="1"/>
  <c r="C1340" i="1"/>
  <c r="D1340" i="1"/>
  <c r="E1340" i="1"/>
  <c r="F1340" i="1"/>
  <c r="G1340" i="1"/>
  <c r="H1340" i="1"/>
  <c r="E1341" i="1"/>
  <c r="G1341" i="1"/>
  <c r="H1341" i="1"/>
  <c r="E1342" i="1"/>
  <c r="G1342" i="1"/>
  <c r="H1342" i="1"/>
  <c r="B1343" i="1"/>
  <c r="C1343" i="1"/>
  <c r="D1343" i="1"/>
  <c r="E1343" i="1"/>
  <c r="F1343" i="1"/>
  <c r="G1343" i="1"/>
  <c r="H1343" i="1"/>
  <c r="E1344" i="1"/>
  <c r="G1344" i="1"/>
  <c r="H1344" i="1"/>
  <c r="E1345" i="1"/>
  <c r="G1345" i="1"/>
  <c r="H1345" i="1"/>
  <c r="E1346" i="1"/>
  <c r="G1346" i="1"/>
  <c r="H1346" i="1"/>
  <c r="E1347" i="1"/>
  <c r="G1347" i="1"/>
  <c r="H1347" i="1"/>
  <c r="B1348" i="1"/>
  <c r="C1348" i="1"/>
  <c r="D1348" i="1"/>
  <c r="E1348" i="1"/>
  <c r="F1348" i="1"/>
  <c r="G1348" i="1"/>
  <c r="H1348" i="1"/>
  <c r="E1349" i="1"/>
  <c r="G1349" i="1"/>
  <c r="H1349" i="1"/>
  <c r="B1350" i="1"/>
  <c r="C1350" i="1"/>
  <c r="D1350" i="1"/>
  <c r="E1350" i="1"/>
  <c r="F1350" i="1"/>
  <c r="G1350" i="1"/>
  <c r="H1350" i="1"/>
  <c r="E1351" i="1"/>
  <c r="G1351" i="1"/>
  <c r="H1351" i="1"/>
  <c r="B1352" i="1"/>
  <c r="C1352" i="1"/>
  <c r="E1352" i="1"/>
  <c r="G1352" i="1"/>
  <c r="H1352" i="1"/>
  <c r="B1353" i="1"/>
  <c r="C1353" i="1"/>
  <c r="D1353" i="1"/>
  <c r="E1353" i="1"/>
  <c r="F1353" i="1"/>
  <c r="G1353" i="1"/>
  <c r="H1353" i="1"/>
  <c r="B1354" i="1"/>
  <c r="C1354" i="1"/>
  <c r="D1354" i="1"/>
  <c r="E1354" i="1"/>
  <c r="F1354" i="1"/>
  <c r="G1354" i="1"/>
  <c r="H1354" i="1"/>
  <c r="E1355" i="1"/>
  <c r="G1355" i="1"/>
  <c r="H1355" i="1"/>
  <c r="B1356" i="1"/>
  <c r="C1356" i="1"/>
  <c r="D1356" i="1"/>
  <c r="E1356" i="1"/>
  <c r="F1356" i="1"/>
  <c r="G1356" i="1"/>
  <c r="H1356" i="1"/>
  <c r="E1357" i="1"/>
  <c r="G1357" i="1"/>
  <c r="H1357" i="1"/>
  <c r="B1358" i="1"/>
  <c r="C1358" i="1"/>
  <c r="E1358" i="1"/>
  <c r="G1358" i="1"/>
  <c r="H1358" i="1"/>
  <c r="B1359" i="1"/>
  <c r="C1359" i="1"/>
  <c r="D1359" i="1"/>
  <c r="E1359" i="1"/>
  <c r="F1359" i="1"/>
  <c r="G1359" i="1"/>
  <c r="H1359" i="1"/>
  <c r="B1360" i="1"/>
  <c r="C1360" i="1"/>
  <c r="D1360" i="1"/>
  <c r="E1360" i="1"/>
  <c r="F1360" i="1"/>
  <c r="G1360" i="1"/>
  <c r="H1360" i="1"/>
  <c r="E1361" i="1"/>
  <c r="G1361" i="1"/>
  <c r="H1361" i="1"/>
  <c r="E1362" i="1"/>
  <c r="G1362" i="1"/>
  <c r="H1362" i="1"/>
  <c r="E1363" i="1"/>
  <c r="G1363" i="1"/>
  <c r="H1363" i="1"/>
  <c r="E1364" i="1"/>
  <c r="G1364" i="1"/>
  <c r="H1364" i="1"/>
  <c r="B1311" i="1"/>
  <c r="C1311" i="1"/>
  <c r="O1364" i="1"/>
  <c r="J1364" i="1"/>
  <c r="O1363" i="1"/>
  <c r="J1363" i="1"/>
  <c r="T1363" i="1" s="1"/>
  <c r="O1362" i="1"/>
  <c r="J1362" i="1"/>
  <c r="T1362" i="1" s="1"/>
  <c r="O1361" i="1"/>
  <c r="J1361" i="1"/>
  <c r="S1358" i="1"/>
  <c r="R1358" i="1"/>
  <c r="Q1358" i="1"/>
  <c r="P1358" i="1"/>
  <c r="N1358" i="1"/>
  <c r="M1358" i="1"/>
  <c r="L1358" i="1"/>
  <c r="K1358" i="1"/>
  <c r="I1358" i="1"/>
  <c r="O1357" i="1"/>
  <c r="J1357" i="1"/>
  <c r="O1355" i="1"/>
  <c r="J1355" i="1"/>
  <c r="S1352" i="1"/>
  <c r="R1352" i="1"/>
  <c r="Q1352" i="1"/>
  <c r="P1352" i="1"/>
  <c r="N1352" i="1"/>
  <c r="M1352" i="1"/>
  <c r="M1311" i="1" s="1"/>
  <c r="L1352" i="1"/>
  <c r="K1352" i="1"/>
  <c r="I1352" i="1"/>
  <c r="U1351" i="1"/>
  <c r="O1351" i="1"/>
  <c r="J1351" i="1"/>
  <c r="T1351" i="1" s="1"/>
  <c r="O1349" i="1"/>
  <c r="J1349" i="1"/>
  <c r="T1349" i="1" s="1"/>
  <c r="O1347" i="1"/>
  <c r="J1347" i="1"/>
  <c r="O1346" i="1"/>
  <c r="J1346" i="1"/>
  <c r="O1345" i="1"/>
  <c r="J1345" i="1"/>
  <c r="O1344" i="1"/>
  <c r="J1344" i="1"/>
  <c r="O1342" i="1"/>
  <c r="J1342" i="1"/>
  <c r="O1341" i="1"/>
  <c r="J1341" i="1"/>
  <c r="S1338" i="1"/>
  <c r="R1338" i="1"/>
  <c r="Q1338" i="1"/>
  <c r="P1338" i="1"/>
  <c r="N1338" i="1"/>
  <c r="M1338" i="1"/>
  <c r="L1338" i="1"/>
  <c r="K1338" i="1"/>
  <c r="J1338" i="1" s="1"/>
  <c r="T1338" i="1" s="1"/>
  <c r="I1338" i="1"/>
  <c r="O1337" i="1"/>
  <c r="J1337" i="1"/>
  <c r="O1336" i="1"/>
  <c r="J1336" i="1"/>
  <c r="O1335" i="1"/>
  <c r="J1335" i="1"/>
  <c r="O1334" i="1"/>
  <c r="J1334" i="1"/>
  <c r="S1331" i="1"/>
  <c r="R1331" i="1"/>
  <c r="Q1331" i="1"/>
  <c r="P1331" i="1"/>
  <c r="N1331" i="1"/>
  <c r="M1331" i="1"/>
  <c r="L1331" i="1"/>
  <c r="K1331" i="1"/>
  <c r="I1331" i="1"/>
  <c r="O1330" i="1"/>
  <c r="J1330" i="1"/>
  <c r="O1329" i="1"/>
  <c r="U1329" i="1" s="1"/>
  <c r="J1329" i="1"/>
  <c r="T1329" i="1" s="1"/>
  <c r="O1328" i="1"/>
  <c r="J1328" i="1"/>
  <c r="T1328" i="1" s="1"/>
  <c r="S1325" i="1"/>
  <c r="R1325" i="1"/>
  <c r="Q1325" i="1"/>
  <c r="P1325" i="1"/>
  <c r="N1325" i="1"/>
  <c r="M1325" i="1"/>
  <c r="L1325" i="1"/>
  <c r="K1325" i="1"/>
  <c r="I1325" i="1"/>
  <c r="O1324" i="1"/>
  <c r="J1324" i="1"/>
  <c r="O1323" i="1"/>
  <c r="J1323" i="1"/>
  <c r="O1322" i="1"/>
  <c r="J1322" i="1"/>
  <c r="O1321" i="1"/>
  <c r="J1321" i="1"/>
  <c r="S1317" i="1"/>
  <c r="R1317" i="1"/>
  <c r="Q1317" i="1"/>
  <c r="P1317" i="1"/>
  <c r="N1317" i="1"/>
  <c r="M1317" i="1"/>
  <c r="L1317" i="1"/>
  <c r="K1317" i="1"/>
  <c r="I1317" i="1"/>
  <c r="L1316" i="1"/>
  <c r="Q1316" i="1" s="1"/>
  <c r="J1316" i="1"/>
  <c r="T1316" i="1" s="1"/>
  <c r="I1316" i="1"/>
  <c r="S1314" i="1"/>
  <c r="R1314" i="1"/>
  <c r="P1314" i="1"/>
  <c r="N1314" i="1"/>
  <c r="M1314" i="1"/>
  <c r="L1314" i="1"/>
  <c r="K1314" i="1"/>
  <c r="I1314" i="1"/>
  <c r="Q1313" i="1"/>
  <c r="O1313" i="1" s="1"/>
  <c r="L1313" i="1"/>
  <c r="J1313" i="1" s="1"/>
  <c r="I1313" i="1"/>
  <c r="S1308" i="1"/>
  <c r="R1308" i="1"/>
  <c r="Q1308" i="1"/>
  <c r="P1308" i="1"/>
  <c r="N1308" i="1"/>
  <c r="M1308" i="1"/>
  <c r="L1308" i="1"/>
  <c r="K1308" i="1"/>
  <c r="O66" i="4"/>
  <c r="J66" i="4"/>
  <c r="F66" i="4"/>
  <c r="F1364" i="1" s="1"/>
  <c r="D66" i="4"/>
  <c r="D1364" i="1" s="1"/>
  <c r="C66" i="4"/>
  <c r="C1364" i="1" s="1"/>
  <c r="B66" i="4"/>
  <c r="B1364" i="1" s="1"/>
  <c r="A66" i="4"/>
  <c r="A1364" i="1" s="1"/>
  <c r="O65" i="4"/>
  <c r="J65" i="4"/>
  <c r="T65" i="4" s="1"/>
  <c r="F65" i="4"/>
  <c r="F1363" i="1" s="1"/>
  <c r="D65" i="4"/>
  <c r="D1363" i="1" s="1"/>
  <c r="C65" i="4"/>
  <c r="C1363" i="1" s="1"/>
  <c r="B65" i="4"/>
  <c r="B1363" i="1" s="1"/>
  <c r="A65" i="4"/>
  <c r="A1363" i="1" s="1"/>
  <c r="O64" i="4"/>
  <c r="J64" i="4"/>
  <c r="T64" i="4" s="1"/>
  <c r="F64" i="4"/>
  <c r="F1362" i="1" s="1"/>
  <c r="D64" i="4"/>
  <c r="D1362" i="1" s="1"/>
  <c r="C64" i="4"/>
  <c r="C1362" i="1" s="1"/>
  <c r="B64" i="4"/>
  <c r="B1362" i="1" s="1"/>
  <c r="A64" i="4"/>
  <c r="A1362" i="1" s="1"/>
  <c r="O63" i="4"/>
  <c r="J63" i="4"/>
  <c r="F63" i="4"/>
  <c r="F1361" i="1" s="1"/>
  <c r="D63" i="4"/>
  <c r="D1361" i="1" s="1"/>
  <c r="C63" i="4"/>
  <c r="C1361" i="1" s="1"/>
  <c r="B63" i="4"/>
  <c r="B1361" i="1" s="1"/>
  <c r="A63" i="4"/>
  <c r="A1361" i="1" s="1"/>
  <c r="A62" i="4"/>
  <c r="A1360" i="1" s="1"/>
  <c r="A61" i="4"/>
  <c r="A1359" i="1" s="1"/>
  <c r="S60" i="4"/>
  <c r="R60" i="4"/>
  <c r="Q60" i="4"/>
  <c r="P60" i="4"/>
  <c r="N60" i="4"/>
  <c r="M60" i="4"/>
  <c r="L60" i="4"/>
  <c r="K60" i="4"/>
  <c r="I60" i="4"/>
  <c r="F60" i="4"/>
  <c r="F1358" i="1" s="1"/>
  <c r="D60" i="4"/>
  <c r="D1358" i="1" s="1"/>
  <c r="A60" i="4"/>
  <c r="A1358" i="1" s="1"/>
  <c r="O59" i="4"/>
  <c r="J59" i="4"/>
  <c r="F59" i="4"/>
  <c r="F1357" i="1" s="1"/>
  <c r="D59" i="4"/>
  <c r="D1357" i="1" s="1"/>
  <c r="C59" i="4"/>
  <c r="C1357" i="1" s="1"/>
  <c r="B59" i="4"/>
  <c r="B1357" i="1" s="1"/>
  <c r="A59" i="4"/>
  <c r="A1357" i="1" s="1"/>
  <c r="A58" i="4"/>
  <c r="A1356" i="1" s="1"/>
  <c r="O57" i="4"/>
  <c r="J57" i="4"/>
  <c r="F57" i="4"/>
  <c r="F1355" i="1" s="1"/>
  <c r="D57" i="4"/>
  <c r="D1355" i="1" s="1"/>
  <c r="C57" i="4"/>
  <c r="C1355" i="1" s="1"/>
  <c r="B57" i="4"/>
  <c r="B1355" i="1" s="1"/>
  <c r="A57" i="4"/>
  <c r="A1355" i="1" s="1"/>
  <c r="A56" i="4"/>
  <c r="A1354" i="1" s="1"/>
  <c r="A55" i="4"/>
  <c r="A1353" i="1" s="1"/>
  <c r="S54" i="4"/>
  <c r="R54" i="4"/>
  <c r="Q54" i="4"/>
  <c r="P54" i="4"/>
  <c r="P13" i="4" s="1"/>
  <c r="N54" i="4"/>
  <c r="M54" i="4"/>
  <c r="L54" i="4"/>
  <c r="K54" i="4"/>
  <c r="J54" i="4" s="1"/>
  <c r="I54" i="4"/>
  <c r="F54" i="4"/>
  <c r="F1352" i="1" s="1"/>
  <c r="D54" i="4"/>
  <c r="D1352" i="1" s="1"/>
  <c r="A54" i="4"/>
  <c r="A1352" i="1" s="1"/>
  <c r="O53" i="4"/>
  <c r="J53" i="4"/>
  <c r="T53" i="4" s="1"/>
  <c r="F53" i="4"/>
  <c r="F1351" i="1" s="1"/>
  <c r="D53" i="4"/>
  <c r="D1351" i="1" s="1"/>
  <c r="C53" i="4"/>
  <c r="C1351" i="1" s="1"/>
  <c r="B53" i="4"/>
  <c r="B1351" i="1" s="1"/>
  <c r="A53" i="4"/>
  <c r="A1351" i="1" s="1"/>
  <c r="A52" i="4"/>
  <c r="A1350" i="1" s="1"/>
  <c r="O51" i="4"/>
  <c r="J51" i="4"/>
  <c r="U51" i="4" s="1"/>
  <c r="F51" i="4"/>
  <c r="F1349" i="1" s="1"/>
  <c r="D51" i="4"/>
  <c r="D1349" i="1" s="1"/>
  <c r="C51" i="4"/>
  <c r="C1349" i="1" s="1"/>
  <c r="B51" i="4"/>
  <c r="B1349" i="1" s="1"/>
  <c r="A51" i="4"/>
  <c r="A1349" i="1" s="1"/>
  <c r="A50" i="4"/>
  <c r="A1348" i="1" s="1"/>
  <c r="O49" i="4"/>
  <c r="J49" i="4"/>
  <c r="F49" i="4"/>
  <c r="F1347" i="1" s="1"/>
  <c r="D49" i="4"/>
  <c r="D1347" i="1" s="1"/>
  <c r="C49" i="4"/>
  <c r="C1347" i="1" s="1"/>
  <c r="B49" i="4"/>
  <c r="B1347" i="1" s="1"/>
  <c r="A49" i="4"/>
  <c r="A1347" i="1" s="1"/>
  <c r="O48" i="4"/>
  <c r="J48" i="4"/>
  <c r="F48" i="4"/>
  <c r="F1346" i="1" s="1"/>
  <c r="D48" i="4"/>
  <c r="D1346" i="1" s="1"/>
  <c r="C48" i="4"/>
  <c r="C1346" i="1" s="1"/>
  <c r="B48" i="4"/>
  <c r="B1346" i="1" s="1"/>
  <c r="A48" i="4"/>
  <c r="A1346" i="1" s="1"/>
  <c r="O47" i="4"/>
  <c r="J47" i="4"/>
  <c r="F47" i="4"/>
  <c r="F1345" i="1" s="1"/>
  <c r="D47" i="4"/>
  <c r="D1345" i="1" s="1"/>
  <c r="C47" i="4"/>
  <c r="C1345" i="1" s="1"/>
  <c r="B47" i="4"/>
  <c r="B1345" i="1" s="1"/>
  <c r="A47" i="4"/>
  <c r="A1345" i="1" s="1"/>
  <c r="O46" i="4"/>
  <c r="J46" i="4"/>
  <c r="F46" i="4"/>
  <c r="F1344" i="1" s="1"/>
  <c r="D46" i="4"/>
  <c r="D1344" i="1" s="1"/>
  <c r="C46" i="4"/>
  <c r="C1344" i="1" s="1"/>
  <c r="B46" i="4"/>
  <c r="B1344" i="1" s="1"/>
  <c r="A46" i="4"/>
  <c r="A1344" i="1" s="1"/>
  <c r="A45" i="4"/>
  <c r="A1343" i="1" s="1"/>
  <c r="O44" i="4"/>
  <c r="J44" i="4"/>
  <c r="F44" i="4"/>
  <c r="F1342" i="1" s="1"/>
  <c r="D44" i="4"/>
  <c r="D1342" i="1" s="1"/>
  <c r="C44" i="4"/>
  <c r="C1342" i="1" s="1"/>
  <c r="B44" i="4"/>
  <c r="B1342" i="1" s="1"/>
  <c r="A44" i="4"/>
  <c r="A1342" i="1" s="1"/>
  <c r="O43" i="4"/>
  <c r="J43" i="4"/>
  <c r="F43" i="4"/>
  <c r="F1341" i="1" s="1"/>
  <c r="D43" i="4"/>
  <c r="D1341" i="1" s="1"/>
  <c r="C43" i="4"/>
  <c r="C1341" i="1" s="1"/>
  <c r="B43" i="4"/>
  <c r="B1341" i="1" s="1"/>
  <c r="A43" i="4"/>
  <c r="A1341" i="1" s="1"/>
  <c r="A42" i="4"/>
  <c r="A1340" i="1" s="1"/>
  <c r="A41" i="4"/>
  <c r="A1339" i="1" s="1"/>
  <c r="S40" i="4"/>
  <c r="S13" i="4" s="1"/>
  <c r="R40" i="4"/>
  <c r="Q40" i="4"/>
  <c r="P40" i="4"/>
  <c r="N40" i="4"/>
  <c r="N13" i="4" s="1"/>
  <c r="M40" i="4"/>
  <c r="L40" i="4"/>
  <c r="K40" i="4"/>
  <c r="I40" i="4"/>
  <c r="F40" i="4"/>
  <c r="F1338" i="1" s="1"/>
  <c r="D40" i="4"/>
  <c r="D1338" i="1" s="1"/>
  <c r="A40" i="4"/>
  <c r="A1338" i="1" s="1"/>
  <c r="O39" i="4"/>
  <c r="J39" i="4"/>
  <c r="F39" i="4"/>
  <c r="F1337" i="1" s="1"/>
  <c r="D39" i="4"/>
  <c r="D1337" i="1" s="1"/>
  <c r="C39" i="4"/>
  <c r="C1337" i="1" s="1"/>
  <c r="B39" i="4"/>
  <c r="B1337" i="1" s="1"/>
  <c r="A39" i="4"/>
  <c r="A1337" i="1" s="1"/>
  <c r="O38" i="4"/>
  <c r="J38" i="4"/>
  <c r="F38" i="4"/>
  <c r="F1336" i="1" s="1"/>
  <c r="D38" i="4"/>
  <c r="D1336" i="1" s="1"/>
  <c r="C38" i="4"/>
  <c r="C1336" i="1" s="1"/>
  <c r="B38" i="4"/>
  <c r="B1336" i="1" s="1"/>
  <c r="A38" i="4"/>
  <c r="A1336" i="1" s="1"/>
  <c r="O37" i="4"/>
  <c r="J37" i="4"/>
  <c r="F37" i="4"/>
  <c r="F1335" i="1" s="1"/>
  <c r="D37" i="4"/>
  <c r="D1335" i="1" s="1"/>
  <c r="C37" i="4"/>
  <c r="C1335" i="1" s="1"/>
  <c r="B37" i="4"/>
  <c r="B1335" i="1" s="1"/>
  <c r="A37" i="4"/>
  <c r="A1335" i="1" s="1"/>
  <c r="O36" i="4"/>
  <c r="J36" i="4"/>
  <c r="F36" i="4"/>
  <c r="F1334" i="1" s="1"/>
  <c r="D36" i="4"/>
  <c r="D1334" i="1" s="1"/>
  <c r="C36" i="4"/>
  <c r="C1334" i="1" s="1"/>
  <c r="B36" i="4"/>
  <c r="B1334" i="1" s="1"/>
  <c r="A36" i="4"/>
  <c r="A1334" i="1" s="1"/>
  <c r="A35" i="4"/>
  <c r="A1333" i="1" s="1"/>
  <c r="A34" i="4"/>
  <c r="A1332" i="1" s="1"/>
  <c r="S33" i="4"/>
  <c r="R33" i="4"/>
  <c r="Q33" i="4"/>
  <c r="P33" i="4"/>
  <c r="N33" i="4"/>
  <c r="M33" i="4"/>
  <c r="L33" i="4"/>
  <c r="K33" i="4"/>
  <c r="I33" i="4"/>
  <c r="F33" i="4"/>
  <c r="F1331" i="1" s="1"/>
  <c r="D33" i="4"/>
  <c r="D1331" i="1" s="1"/>
  <c r="A33" i="4"/>
  <c r="A1331" i="1" s="1"/>
  <c r="O32" i="4"/>
  <c r="J32" i="4"/>
  <c r="F32" i="4"/>
  <c r="F1330" i="1" s="1"/>
  <c r="D32" i="4"/>
  <c r="D1330" i="1" s="1"/>
  <c r="C32" i="4"/>
  <c r="C1330" i="1" s="1"/>
  <c r="B32" i="4"/>
  <c r="B1330" i="1" s="1"/>
  <c r="A32" i="4"/>
  <c r="A1330" i="1" s="1"/>
  <c r="O31" i="4"/>
  <c r="U31" i="4" s="1"/>
  <c r="J31" i="4"/>
  <c r="T31" i="4" s="1"/>
  <c r="F31" i="4"/>
  <c r="F1329" i="1" s="1"/>
  <c r="D31" i="4"/>
  <c r="D1329" i="1" s="1"/>
  <c r="C31" i="4"/>
  <c r="C1329" i="1" s="1"/>
  <c r="B31" i="4"/>
  <c r="B1329" i="1" s="1"/>
  <c r="A31" i="4"/>
  <c r="A1329" i="1" s="1"/>
  <c r="T30" i="4"/>
  <c r="O30" i="4"/>
  <c r="U30" i="4" s="1"/>
  <c r="J30" i="4"/>
  <c r="F30" i="4"/>
  <c r="F1328" i="1" s="1"/>
  <c r="D30" i="4"/>
  <c r="D1328" i="1" s="1"/>
  <c r="C30" i="4"/>
  <c r="C1328" i="1" s="1"/>
  <c r="B30" i="4"/>
  <c r="B1328" i="1" s="1"/>
  <c r="A30" i="4"/>
  <c r="A1328" i="1" s="1"/>
  <c r="A29" i="4"/>
  <c r="A1327" i="1" s="1"/>
  <c r="A28" i="4"/>
  <c r="A1326" i="1" s="1"/>
  <c r="S27" i="4"/>
  <c r="R27" i="4"/>
  <c r="Q27" i="4"/>
  <c r="P27" i="4"/>
  <c r="O27" i="4" s="1"/>
  <c r="N27" i="4"/>
  <c r="M27" i="4"/>
  <c r="M13" i="4" s="1"/>
  <c r="L27" i="4"/>
  <c r="K27" i="4"/>
  <c r="I27" i="4"/>
  <c r="F27" i="4"/>
  <c r="F1325" i="1" s="1"/>
  <c r="D27" i="4"/>
  <c r="D1325" i="1" s="1"/>
  <c r="A27" i="4"/>
  <c r="A1325" i="1" s="1"/>
  <c r="O26" i="4"/>
  <c r="J26" i="4"/>
  <c r="F26" i="4"/>
  <c r="F1324" i="1" s="1"/>
  <c r="D26" i="4"/>
  <c r="D1324" i="1" s="1"/>
  <c r="C26" i="4"/>
  <c r="C1324" i="1" s="1"/>
  <c r="B26" i="4"/>
  <c r="B1324" i="1" s="1"/>
  <c r="A26" i="4"/>
  <c r="A1324" i="1" s="1"/>
  <c r="O25" i="4"/>
  <c r="J25" i="4"/>
  <c r="F25" i="4"/>
  <c r="F1323" i="1" s="1"/>
  <c r="D25" i="4"/>
  <c r="D1323" i="1" s="1"/>
  <c r="C25" i="4"/>
  <c r="C1323" i="1" s="1"/>
  <c r="B25" i="4"/>
  <c r="B1323" i="1" s="1"/>
  <c r="A25" i="4"/>
  <c r="A1323" i="1" s="1"/>
  <c r="O24" i="4"/>
  <c r="J24" i="4"/>
  <c r="F24" i="4"/>
  <c r="F1322" i="1" s="1"/>
  <c r="D24" i="4"/>
  <c r="D1322" i="1" s="1"/>
  <c r="C24" i="4"/>
  <c r="C1322" i="1" s="1"/>
  <c r="B24" i="4"/>
  <c r="B1322" i="1" s="1"/>
  <c r="A24" i="4"/>
  <c r="A1322" i="1" s="1"/>
  <c r="O23" i="4"/>
  <c r="J23" i="4"/>
  <c r="F23" i="4"/>
  <c r="F1321" i="1" s="1"/>
  <c r="D23" i="4"/>
  <c r="D1321" i="1" s="1"/>
  <c r="C23" i="4"/>
  <c r="C1321" i="1" s="1"/>
  <c r="B23" i="4"/>
  <c r="B1321" i="1" s="1"/>
  <c r="A23" i="4"/>
  <c r="A1321" i="1" s="1"/>
  <c r="A22" i="4"/>
  <c r="A1320" i="1" s="1"/>
  <c r="A21" i="4"/>
  <c r="A1319" i="1" s="1"/>
  <c r="A20" i="4"/>
  <c r="A1318" i="1" s="1"/>
  <c r="S19" i="4"/>
  <c r="R19" i="4"/>
  <c r="Q19" i="4"/>
  <c r="P19" i="4"/>
  <c r="N19" i="4"/>
  <c r="M19" i="4"/>
  <c r="L19" i="4"/>
  <c r="J19" i="4" s="1"/>
  <c r="K19" i="4"/>
  <c r="I19" i="4"/>
  <c r="F19" i="4"/>
  <c r="F1317" i="1" s="1"/>
  <c r="D19" i="4"/>
  <c r="D1317" i="1" s="1"/>
  <c r="A19" i="4"/>
  <c r="A1317" i="1" s="1"/>
  <c r="L18" i="4"/>
  <c r="Q18" i="4" s="1"/>
  <c r="J18" i="4"/>
  <c r="I18" i="4"/>
  <c r="I16" i="4" s="1"/>
  <c r="I13" i="4" s="1"/>
  <c r="I14" i="4" s="1"/>
  <c r="F18" i="4"/>
  <c r="F1316" i="1" s="1"/>
  <c r="D18" i="4"/>
  <c r="D1316" i="1" s="1"/>
  <c r="C18" i="4"/>
  <c r="C1316" i="1" s="1"/>
  <c r="B18" i="4"/>
  <c r="B1316" i="1" s="1"/>
  <c r="A18" i="4"/>
  <c r="A1316" i="1" s="1"/>
  <c r="A17" i="4"/>
  <c r="A1315" i="1" s="1"/>
  <c r="S16" i="4"/>
  <c r="R16" i="4"/>
  <c r="P16" i="4"/>
  <c r="N16" i="4"/>
  <c r="M16" i="4"/>
  <c r="L16" i="4"/>
  <c r="K16" i="4"/>
  <c r="F16" i="4"/>
  <c r="F1314" i="1" s="1"/>
  <c r="D16" i="4"/>
  <c r="D1314" i="1" s="1"/>
  <c r="A16" i="4"/>
  <c r="A1314" i="1" s="1"/>
  <c r="Q15" i="4"/>
  <c r="O15" i="4" s="1"/>
  <c r="L15" i="4"/>
  <c r="J15" i="4" s="1"/>
  <c r="I15" i="4"/>
  <c r="F15" i="4"/>
  <c r="F1313" i="1" s="1"/>
  <c r="D15" i="4"/>
  <c r="D1313" i="1" s="1"/>
  <c r="A15" i="4"/>
  <c r="A1313" i="1" s="1"/>
  <c r="F14" i="4"/>
  <c r="F1312" i="1" s="1"/>
  <c r="D14" i="4"/>
  <c r="D1312" i="1" s="1"/>
  <c r="A14" i="4"/>
  <c r="A1312" i="1" s="1"/>
  <c r="R13" i="4"/>
  <c r="L13" i="4"/>
  <c r="L14" i="4" s="1"/>
  <c r="J14" i="4" s="1"/>
  <c r="F13" i="4"/>
  <c r="D13" i="4"/>
  <c r="A13" i="4"/>
  <c r="A1311" i="1" s="1"/>
  <c r="S10" i="4"/>
  <c r="R10" i="4"/>
  <c r="Q10" i="4"/>
  <c r="P10" i="4"/>
  <c r="N10" i="4"/>
  <c r="M10" i="4"/>
  <c r="L10" i="4"/>
  <c r="K10" i="4"/>
  <c r="S1298" i="1"/>
  <c r="R1298" i="1"/>
  <c r="P1298" i="1"/>
  <c r="P1295" i="1" s="1"/>
  <c r="N1298" i="1"/>
  <c r="M1298" i="1"/>
  <c r="K1298" i="1"/>
  <c r="K1295" i="1" s="1"/>
  <c r="H1298" i="1"/>
  <c r="G1298" i="1"/>
  <c r="E1298" i="1"/>
  <c r="E1295" i="1" s="1"/>
  <c r="S1295" i="1"/>
  <c r="S1289" i="1" s="1"/>
  <c r="R1295" i="1"/>
  <c r="R1289" i="1" s="1"/>
  <c r="N1295" i="1"/>
  <c r="N1289" i="1" s="1"/>
  <c r="M1295" i="1"/>
  <c r="M1289" i="1" s="1"/>
  <c r="H1295" i="1"/>
  <c r="H1289" i="1" s="1"/>
  <c r="G1295" i="1"/>
  <c r="G1289" i="1" s="1"/>
  <c r="U1292" i="1"/>
  <c r="T1292" i="1"/>
  <c r="O1292" i="1"/>
  <c r="J1292" i="1"/>
  <c r="D1292" i="1"/>
  <c r="Q1289" i="1"/>
  <c r="L1289" i="1"/>
  <c r="I1289" i="1"/>
  <c r="F1289" i="1"/>
  <c r="T14" i="4" l="1"/>
  <c r="J1541" i="1"/>
  <c r="T1541" i="1"/>
  <c r="D1298" i="1"/>
  <c r="J1298" i="1"/>
  <c r="T1298" i="1" s="1"/>
  <c r="O1298" i="1"/>
  <c r="U1298" i="1" s="1"/>
  <c r="K13" i="4"/>
  <c r="J13" i="4" s="1"/>
  <c r="T13" i="4" s="1"/>
  <c r="J16" i="4"/>
  <c r="T16" i="4" s="1"/>
  <c r="O19" i="4"/>
  <c r="J33" i="4"/>
  <c r="O33" i="4"/>
  <c r="J1317" i="1"/>
  <c r="O1331" i="1"/>
  <c r="J1408" i="1"/>
  <c r="O1512" i="1"/>
  <c r="T18" i="4"/>
  <c r="J40" i="4"/>
  <c r="T40" i="4" s="1"/>
  <c r="O40" i="4"/>
  <c r="U40" i="4" s="1"/>
  <c r="J60" i="4"/>
  <c r="T60" i="4" s="1"/>
  <c r="O60" i="4"/>
  <c r="U1349" i="1"/>
  <c r="T1408" i="1"/>
  <c r="O1511" i="1"/>
  <c r="Q1443" i="1"/>
  <c r="Q1461" i="1" s="1"/>
  <c r="J27" i="4"/>
  <c r="T27" i="4" s="1"/>
  <c r="T51" i="4"/>
  <c r="U53" i="4"/>
  <c r="O54" i="4"/>
  <c r="D1408" i="1"/>
  <c r="D1471" i="1"/>
  <c r="D1470" i="1" s="1"/>
  <c r="G1470" i="1"/>
  <c r="G1514" i="1"/>
  <c r="G1513" i="1" s="1"/>
  <c r="U1517" i="1"/>
  <c r="O1489" i="1"/>
  <c r="U1518" i="1"/>
  <c r="O1515" i="1"/>
  <c r="O1513" i="1"/>
  <c r="O1516" i="1"/>
  <c r="O1514" i="1"/>
  <c r="J1472" i="1"/>
  <c r="M1471" i="1"/>
  <c r="N1530" i="1"/>
  <c r="J1538" i="1"/>
  <c r="J1526" i="1"/>
  <c r="D1514" i="1"/>
  <c r="O1471" i="1"/>
  <c r="R1470" i="1"/>
  <c r="R1469" i="1" s="1"/>
  <c r="U1525" i="1"/>
  <c r="O1523" i="1"/>
  <c r="M1515" i="1"/>
  <c r="J1516" i="1"/>
  <c r="K1461" i="1"/>
  <c r="U1384" i="1"/>
  <c r="R1443" i="1"/>
  <c r="R1461" i="1" s="1"/>
  <c r="U1392" i="1"/>
  <c r="I1443" i="1"/>
  <c r="U1375" i="1"/>
  <c r="U1379" i="1"/>
  <c r="O1443" i="1"/>
  <c r="U1460" i="1"/>
  <c r="U1372" i="1"/>
  <c r="O1461" i="1"/>
  <c r="P1443" i="1"/>
  <c r="P1461" i="1" s="1"/>
  <c r="E1443" i="1"/>
  <c r="E1461" i="1" s="1"/>
  <c r="D1382" i="1"/>
  <c r="D1443" i="1" s="1"/>
  <c r="D1461" i="1" s="1"/>
  <c r="T1382" i="1"/>
  <c r="J1382" i="1"/>
  <c r="U1382" i="1" s="1"/>
  <c r="U1443" i="1"/>
  <c r="L1461" i="1"/>
  <c r="J1358" i="1"/>
  <c r="T1358" i="1" s="1"/>
  <c r="O1358" i="1"/>
  <c r="L1311" i="1"/>
  <c r="L1312" i="1" s="1"/>
  <c r="J1312" i="1" s="1"/>
  <c r="O1352" i="1"/>
  <c r="J1352" i="1"/>
  <c r="O1338" i="1"/>
  <c r="U1338" i="1" s="1"/>
  <c r="K1311" i="1"/>
  <c r="P1311" i="1"/>
  <c r="J1331" i="1"/>
  <c r="J1325" i="1"/>
  <c r="T1325" i="1" s="1"/>
  <c r="O1325" i="1"/>
  <c r="U1325" i="1" s="1"/>
  <c r="U1328" i="1"/>
  <c r="S1311" i="1"/>
  <c r="O1317" i="1"/>
  <c r="R1311" i="1"/>
  <c r="N1311" i="1"/>
  <c r="J1311" i="1" s="1"/>
  <c r="Q1314" i="1"/>
  <c r="O1316" i="1"/>
  <c r="U1316" i="1" s="1"/>
  <c r="J1314" i="1"/>
  <c r="T1314" i="1" s="1"/>
  <c r="Q16" i="4"/>
  <c r="O18" i="4"/>
  <c r="U18" i="4" s="1"/>
  <c r="U27" i="4"/>
  <c r="D1295" i="1"/>
  <c r="D1289" i="1" s="1"/>
  <c r="E1289" i="1"/>
  <c r="J1295" i="1"/>
  <c r="K1289" i="1"/>
  <c r="P1289" i="1"/>
  <c r="O1295" i="1"/>
  <c r="U1472" i="1" l="1"/>
  <c r="G1512" i="1"/>
  <c r="D1513" i="1"/>
  <c r="J1471" i="1"/>
  <c r="M1470" i="1"/>
  <c r="O1470" i="1"/>
  <c r="M1514" i="1"/>
  <c r="J1515" i="1"/>
  <c r="J1530" i="1"/>
  <c r="N1469" i="1"/>
  <c r="U1516" i="1"/>
  <c r="I1538" i="1"/>
  <c r="U1538" i="1"/>
  <c r="T1443" i="1"/>
  <c r="T1461" i="1"/>
  <c r="J1443" i="1"/>
  <c r="J1461" i="1" s="1"/>
  <c r="U1461" i="1"/>
  <c r="T1311" i="1"/>
  <c r="O1314" i="1"/>
  <c r="U1314" i="1" s="1"/>
  <c r="Q1311" i="1"/>
  <c r="O16" i="4"/>
  <c r="U16" i="4" s="1"/>
  <c r="Q13" i="4"/>
  <c r="J1289" i="1"/>
  <c r="T1289" i="1" s="1"/>
  <c r="O1289" i="1"/>
  <c r="I1530" i="1" l="1"/>
  <c r="T1538" i="1"/>
  <c r="U1515" i="1"/>
  <c r="J1470" i="1"/>
  <c r="J1514" i="1"/>
  <c r="M1513" i="1"/>
  <c r="U1471" i="1"/>
  <c r="G1511" i="1"/>
  <c r="D1512" i="1"/>
  <c r="H1311" i="1"/>
  <c r="G1311" i="1" s="1"/>
  <c r="F1311" i="1" s="1"/>
  <c r="E1311" i="1" s="1"/>
  <c r="D1311" i="1" s="1"/>
  <c r="I1312" i="1"/>
  <c r="T1312" i="1" s="1"/>
  <c r="Q1312" i="1"/>
  <c r="O1312" i="1" s="1"/>
  <c r="U1312" i="1" s="1"/>
  <c r="O1311" i="1"/>
  <c r="U1311" i="1" s="1"/>
  <c r="O13" i="4"/>
  <c r="U13" i="4" s="1"/>
  <c r="Q14" i="4"/>
  <c r="O14" i="4" s="1"/>
  <c r="U14" i="4" s="1"/>
  <c r="U1289" i="1"/>
  <c r="U1470" i="1" l="1"/>
  <c r="U1514" i="1"/>
  <c r="G1510" i="1"/>
  <c r="D1511" i="1"/>
  <c r="J1513" i="1"/>
  <c r="M1512" i="1"/>
  <c r="O1280" i="1"/>
  <c r="U1280" i="1" s="1"/>
  <c r="J1280" i="1"/>
  <c r="I1280" i="1" s="1"/>
  <c r="T1280" i="1" s="1"/>
  <c r="D1280" i="1"/>
  <c r="O1278" i="1"/>
  <c r="U1278" i="1" s="1"/>
  <c r="J1278" i="1"/>
  <c r="I1278" i="1" s="1"/>
  <c r="D1278" i="1"/>
  <c r="O1277" i="1"/>
  <c r="J1277" i="1"/>
  <c r="I1277" i="1" s="1"/>
  <c r="T1277" i="1" s="1"/>
  <c r="D1277" i="1"/>
  <c r="O1276" i="1"/>
  <c r="J1276" i="1"/>
  <c r="I1276" i="1" s="1"/>
  <c r="D1276" i="1"/>
  <c r="Q1274" i="1"/>
  <c r="Q1270" i="1" s="1"/>
  <c r="J1274" i="1"/>
  <c r="D1274" i="1"/>
  <c r="O1272" i="1"/>
  <c r="U1272" i="1" s="1"/>
  <c r="J1272" i="1"/>
  <c r="T1272" i="1" s="1"/>
  <c r="I1272" i="1"/>
  <c r="D1272" i="1"/>
  <c r="S1270" i="1"/>
  <c r="R1270" i="1"/>
  <c r="P1270" i="1"/>
  <c r="N1270" i="1"/>
  <c r="M1270" i="1"/>
  <c r="L1270" i="1"/>
  <c r="K1270" i="1"/>
  <c r="H1270" i="1"/>
  <c r="G1270" i="1"/>
  <c r="F1270" i="1"/>
  <c r="E1270" i="1"/>
  <c r="O1269" i="1"/>
  <c r="J1269" i="1"/>
  <c r="T1269" i="1" s="1"/>
  <c r="I1269" i="1"/>
  <c r="D1269" i="1"/>
  <c r="S1267" i="1"/>
  <c r="R1267" i="1"/>
  <c r="Q1267" i="1"/>
  <c r="P1267" i="1"/>
  <c r="N1267" i="1"/>
  <c r="M1267" i="1"/>
  <c r="K1267" i="1"/>
  <c r="H1267" i="1"/>
  <c r="G1267" i="1"/>
  <c r="E1267" i="1"/>
  <c r="D1267" i="1" l="1"/>
  <c r="J1270" i="1"/>
  <c r="I1270" i="1" s="1"/>
  <c r="T1270" i="1" s="1"/>
  <c r="U1276" i="1"/>
  <c r="U1277" i="1"/>
  <c r="O1270" i="1"/>
  <c r="O1274" i="1"/>
  <c r="U1274" i="1" s="1"/>
  <c r="J1512" i="1"/>
  <c r="M1511" i="1"/>
  <c r="G1509" i="1"/>
  <c r="D1510" i="1"/>
  <c r="U1513" i="1"/>
  <c r="O1267" i="1"/>
  <c r="D1270" i="1"/>
  <c r="J1267" i="1"/>
  <c r="I1267" i="1" s="1"/>
  <c r="T1267" i="1" s="1"/>
  <c r="U1269" i="1"/>
  <c r="U1270" i="1"/>
  <c r="T1276" i="1"/>
  <c r="T1278" i="1"/>
  <c r="I1274" i="1"/>
  <c r="T1274" i="1"/>
  <c r="U1267" i="1" l="1"/>
  <c r="D1509" i="1"/>
  <c r="G1508" i="1"/>
  <c r="J1511" i="1"/>
  <c r="M1510" i="1"/>
  <c r="U1512" i="1"/>
  <c r="D1259" i="1"/>
  <c r="D1257" i="1"/>
  <c r="D1255" i="1"/>
  <c r="D1253" i="1"/>
  <c r="T1253" i="1" s="1"/>
  <c r="D1251" i="1"/>
  <c r="D1249" i="1"/>
  <c r="D1247" i="1"/>
  <c r="T1247" i="1" s="1"/>
  <c r="Q1245" i="1"/>
  <c r="O1245" i="1"/>
  <c r="L1245" i="1"/>
  <c r="J1245" i="1"/>
  <c r="I1245" i="1"/>
  <c r="F1245" i="1"/>
  <c r="D1245" i="1" s="1"/>
  <c r="Q1244" i="1"/>
  <c r="O1244" i="1"/>
  <c r="L1244" i="1"/>
  <c r="J1244" i="1"/>
  <c r="I1244" i="1"/>
  <c r="F1244" i="1"/>
  <c r="D1244" i="1" s="1"/>
  <c r="Q1243" i="1"/>
  <c r="O1243" i="1"/>
  <c r="L1243" i="1"/>
  <c r="J1243" i="1"/>
  <c r="I1243" i="1"/>
  <c r="F1243" i="1"/>
  <c r="D1243" i="1"/>
  <c r="Q1242" i="1"/>
  <c r="O1242" i="1"/>
  <c r="L1242" i="1"/>
  <c r="J1242" i="1"/>
  <c r="I1242" i="1"/>
  <c r="F1242" i="1"/>
  <c r="G1507" i="1" l="1"/>
  <c r="D1508" i="1"/>
  <c r="M1509" i="1"/>
  <c r="J1510" i="1"/>
  <c r="U1511" i="1"/>
  <c r="T1243" i="1"/>
  <c r="J1509" i="1" l="1"/>
  <c r="M1508" i="1"/>
  <c r="G1506" i="1"/>
  <c r="D1507" i="1"/>
  <c r="J1508" i="1" l="1"/>
  <c r="M1507" i="1"/>
  <c r="U1509" i="1"/>
  <c r="D1506" i="1"/>
  <c r="G1505" i="1"/>
  <c r="D1505" i="1" l="1"/>
  <c r="G1504" i="1"/>
  <c r="U1508" i="1"/>
  <c r="J1507" i="1"/>
  <c r="M1506" i="1"/>
  <c r="U1507" i="1" l="1"/>
  <c r="J1506" i="1"/>
  <c r="M1505" i="1"/>
  <c r="G1503" i="1"/>
  <c r="D1504" i="1"/>
  <c r="U1114" i="1"/>
  <c r="T1114" i="1"/>
  <c r="U1113" i="1"/>
  <c r="T1113" i="1"/>
  <c r="Q1109" i="1"/>
  <c r="Q1107" i="1" s="1"/>
  <c r="O1109" i="1"/>
  <c r="O1107" i="1" s="1"/>
  <c r="O1106" i="1" s="1"/>
  <c r="L1109" i="1"/>
  <c r="J1109" i="1"/>
  <c r="D1109" i="1"/>
  <c r="D1106" i="1" s="1"/>
  <c r="U1108" i="1"/>
  <c r="T1108" i="1"/>
  <c r="J1107" i="1"/>
  <c r="J1106" i="1" s="1"/>
  <c r="I1107" i="1"/>
  <c r="I1106" i="1" s="1"/>
  <c r="D1101" i="1"/>
  <c r="Q1096" i="1"/>
  <c r="Q1088" i="1" s="1"/>
  <c r="O1096" i="1"/>
  <c r="L1096" i="1"/>
  <c r="L1088" i="1" s="1"/>
  <c r="J1096" i="1"/>
  <c r="D1096" i="1"/>
  <c r="F1092" i="1"/>
  <c r="F1090" i="1" s="1"/>
  <c r="F1088" i="1" s="1"/>
  <c r="F1073" i="1" s="1"/>
  <c r="G1090" i="1"/>
  <c r="G1073" i="1" s="1"/>
  <c r="E1090" i="1"/>
  <c r="E1088" i="1" s="1"/>
  <c r="E1073" i="1" s="1"/>
  <c r="D1090" i="1"/>
  <c r="D1088" i="1" s="1"/>
  <c r="O1088" i="1"/>
  <c r="J1088" i="1"/>
  <c r="I1088" i="1"/>
  <c r="D1081" i="1"/>
  <c r="D1080" i="1" s="1"/>
  <c r="J1074" i="1"/>
  <c r="I1074" i="1"/>
  <c r="D1074" i="1"/>
  <c r="J1505" i="1" l="1"/>
  <c r="M1504" i="1"/>
  <c r="G1502" i="1"/>
  <c r="D1503" i="1"/>
  <c r="U1506" i="1"/>
  <c r="J1073" i="1"/>
  <c r="U1109" i="1"/>
  <c r="L1107" i="1"/>
  <c r="I1073" i="1"/>
  <c r="Q1106" i="1"/>
  <c r="D1079" i="1"/>
  <c r="D1073" i="1" s="1"/>
  <c r="T1109" i="1"/>
  <c r="U1505" i="1" l="1"/>
  <c r="D1502" i="1"/>
  <c r="G1501" i="1"/>
  <c r="J1504" i="1"/>
  <c r="M1503" i="1"/>
  <c r="T1107" i="1"/>
  <c r="T1106" i="1" s="1"/>
  <c r="L1106" i="1"/>
  <c r="U1107" i="1"/>
  <c r="U1106" i="1" s="1"/>
  <c r="D1501" i="1" l="1"/>
  <c r="G1500" i="1"/>
  <c r="J1503" i="1"/>
  <c r="M1502" i="1"/>
  <c r="U1504" i="1"/>
  <c r="U1065" i="1"/>
  <c r="T1065" i="1"/>
  <c r="Q1065" i="1"/>
  <c r="L1065" i="1"/>
  <c r="F1065" i="1"/>
  <c r="U1064" i="1"/>
  <c r="T1064" i="1"/>
  <c r="Q1064" i="1"/>
  <c r="L1064" i="1"/>
  <c r="F1064" i="1"/>
  <c r="U1063" i="1"/>
  <c r="T1063" i="1"/>
  <c r="Q1063" i="1"/>
  <c r="L1063" i="1"/>
  <c r="F1063" i="1"/>
  <c r="U1062" i="1"/>
  <c r="T1062" i="1"/>
  <c r="Q1062" i="1"/>
  <c r="L1062" i="1"/>
  <c r="F1062" i="1"/>
  <c r="S1061" i="1"/>
  <c r="R1061" i="1"/>
  <c r="P1061" i="1"/>
  <c r="O1061" i="1"/>
  <c r="N1061" i="1"/>
  <c r="M1061" i="1"/>
  <c r="K1061" i="1"/>
  <c r="J1061" i="1"/>
  <c r="U1061" i="1" s="1"/>
  <c r="I1061" i="1"/>
  <c r="H1061" i="1"/>
  <c r="G1061" i="1"/>
  <c r="E1061" i="1"/>
  <c r="D1061" i="1"/>
  <c r="U1060" i="1"/>
  <c r="T1060" i="1"/>
  <c r="Q1060" i="1"/>
  <c r="L1060" i="1"/>
  <c r="F1060" i="1"/>
  <c r="U1059" i="1"/>
  <c r="T1059" i="1"/>
  <c r="Q1059" i="1"/>
  <c r="L1059" i="1"/>
  <c r="F1059" i="1"/>
  <c r="S1058" i="1"/>
  <c r="R1058" i="1"/>
  <c r="P1058" i="1"/>
  <c r="O1058" i="1"/>
  <c r="N1058" i="1"/>
  <c r="M1058" i="1"/>
  <c r="L1058" i="1"/>
  <c r="K1058" i="1"/>
  <c r="J1058" i="1"/>
  <c r="I1058" i="1"/>
  <c r="H1058" i="1"/>
  <c r="G1058" i="1"/>
  <c r="E1058" i="1"/>
  <c r="D1058" i="1"/>
  <c r="U1057" i="1"/>
  <c r="T1057" i="1"/>
  <c r="U1056" i="1"/>
  <c r="T1056" i="1"/>
  <c r="F1056" i="1"/>
  <c r="U1055" i="1"/>
  <c r="T1055" i="1"/>
  <c r="U1054" i="1"/>
  <c r="T1054" i="1"/>
  <c r="Q1054" i="1"/>
  <c r="L1054" i="1"/>
  <c r="F1054" i="1"/>
  <c r="U1053" i="1"/>
  <c r="T1053" i="1"/>
  <c r="Q1053" i="1"/>
  <c r="L1053" i="1"/>
  <c r="F1053" i="1"/>
  <c r="U1052" i="1"/>
  <c r="T1052" i="1"/>
  <c r="Q1052" i="1"/>
  <c r="F1052" i="1"/>
  <c r="U1051" i="1"/>
  <c r="T1051" i="1"/>
  <c r="Q1051" i="1"/>
  <c r="L1051" i="1"/>
  <c r="F1051" i="1"/>
  <c r="U1050" i="1"/>
  <c r="T1050" i="1"/>
  <c r="Q1050" i="1"/>
  <c r="L1050" i="1"/>
  <c r="F1050" i="1"/>
  <c r="U1049" i="1"/>
  <c r="T1049" i="1"/>
  <c r="Q1049" i="1"/>
  <c r="L1049" i="1"/>
  <c r="F1049" i="1"/>
  <c r="U1048" i="1"/>
  <c r="T1048" i="1"/>
  <c r="Q1048" i="1"/>
  <c r="L1048" i="1"/>
  <c r="F1048" i="1"/>
  <c r="U1047" i="1"/>
  <c r="T1047" i="1"/>
  <c r="Q1047" i="1"/>
  <c r="L1047" i="1"/>
  <c r="F1047" i="1"/>
  <c r="U1046" i="1"/>
  <c r="T1046" i="1"/>
  <c r="Q1046" i="1"/>
  <c r="L1046" i="1"/>
  <c r="F1046" i="1"/>
  <c r="U1045" i="1"/>
  <c r="T1045" i="1"/>
  <c r="Q1045" i="1"/>
  <c r="L1045" i="1"/>
  <c r="F1045" i="1"/>
  <c r="U1044" i="1"/>
  <c r="T1044" i="1"/>
  <c r="Q1044" i="1"/>
  <c r="L1044" i="1"/>
  <c r="F1044" i="1"/>
  <c r="U1043" i="1"/>
  <c r="T1043" i="1"/>
  <c r="Q1043" i="1"/>
  <c r="L1043" i="1"/>
  <c r="F1043" i="1"/>
  <c r="U1042" i="1"/>
  <c r="T1042" i="1"/>
  <c r="Q1042" i="1"/>
  <c r="L1042" i="1"/>
  <c r="F1042" i="1"/>
  <c r="J1041" i="1"/>
  <c r="I1041" i="1"/>
  <c r="I1040" i="1" s="1"/>
  <c r="F1041" i="1"/>
  <c r="D1041" i="1"/>
  <c r="S1040" i="1"/>
  <c r="R1040" i="1"/>
  <c r="P1040" i="1"/>
  <c r="N1040" i="1"/>
  <c r="M1040" i="1"/>
  <c r="K1040" i="1"/>
  <c r="H1040" i="1"/>
  <c r="G1040" i="1"/>
  <c r="E1040" i="1"/>
  <c r="D1040" i="1"/>
  <c r="U1039" i="1"/>
  <c r="T1039" i="1"/>
  <c r="F1039" i="1"/>
  <c r="U1038" i="1"/>
  <c r="T1038" i="1"/>
  <c r="F1038" i="1"/>
  <c r="U1037" i="1"/>
  <c r="T1037" i="1"/>
  <c r="U1036" i="1"/>
  <c r="T1036" i="1"/>
  <c r="F1036" i="1"/>
  <c r="U1035" i="1"/>
  <c r="T1035" i="1"/>
  <c r="Q1035" i="1"/>
  <c r="F1035" i="1"/>
  <c r="U1034" i="1"/>
  <c r="T1034" i="1"/>
  <c r="L1034" i="1"/>
  <c r="F1034" i="1"/>
  <c r="U1033" i="1"/>
  <c r="T1033" i="1"/>
  <c r="L1033" i="1"/>
  <c r="F1033" i="1"/>
  <c r="U1032" i="1"/>
  <c r="T1032" i="1"/>
  <c r="Q1032" i="1"/>
  <c r="L1032" i="1"/>
  <c r="F1032" i="1"/>
  <c r="U1031" i="1"/>
  <c r="T1031" i="1"/>
  <c r="Q1031" i="1"/>
  <c r="L1031" i="1"/>
  <c r="F1031" i="1"/>
  <c r="U1030" i="1"/>
  <c r="T1030" i="1"/>
  <c r="Q1030" i="1"/>
  <c r="F1030" i="1"/>
  <c r="U1029" i="1"/>
  <c r="T1029" i="1"/>
  <c r="Q1029" i="1"/>
  <c r="L1029" i="1"/>
  <c r="F1029" i="1"/>
  <c r="U1028" i="1"/>
  <c r="T1028" i="1"/>
  <c r="Q1028" i="1"/>
  <c r="L1028" i="1"/>
  <c r="F1028" i="1"/>
  <c r="U1027" i="1"/>
  <c r="T1027" i="1"/>
  <c r="Q1027" i="1"/>
  <c r="L1027" i="1"/>
  <c r="F1027" i="1"/>
  <c r="U1026" i="1"/>
  <c r="T1026" i="1"/>
  <c r="Q1026" i="1"/>
  <c r="F1026" i="1"/>
  <c r="U1025" i="1"/>
  <c r="T1025" i="1"/>
  <c r="Q1025" i="1"/>
  <c r="L1025" i="1"/>
  <c r="F1025" i="1"/>
  <c r="U1024" i="1"/>
  <c r="T1024" i="1"/>
  <c r="Q1024" i="1"/>
  <c r="L1024" i="1"/>
  <c r="F1024" i="1"/>
  <c r="U1023" i="1"/>
  <c r="T1023" i="1"/>
  <c r="Q1023" i="1"/>
  <c r="L1023" i="1"/>
  <c r="F1023" i="1"/>
  <c r="U1022" i="1"/>
  <c r="T1022" i="1"/>
  <c r="Q1022" i="1"/>
  <c r="L1022" i="1"/>
  <c r="F1022" i="1"/>
  <c r="U1021" i="1"/>
  <c r="T1021" i="1"/>
  <c r="Q1021" i="1"/>
  <c r="L1021" i="1"/>
  <c r="F1021" i="1"/>
  <c r="S1020" i="1"/>
  <c r="S1019" i="1" s="1"/>
  <c r="R1020" i="1"/>
  <c r="R1019" i="1" s="1"/>
  <c r="P1020" i="1"/>
  <c r="P1019" i="1" s="1"/>
  <c r="O1020" i="1"/>
  <c r="O1019" i="1" s="1"/>
  <c r="N1020" i="1"/>
  <c r="N1019" i="1" s="1"/>
  <c r="M1020" i="1"/>
  <c r="K1020" i="1"/>
  <c r="J1020" i="1"/>
  <c r="J1019" i="1" s="1"/>
  <c r="I1020" i="1"/>
  <c r="H1020" i="1"/>
  <c r="G1020" i="1"/>
  <c r="F1020" i="1"/>
  <c r="F1019" i="1" s="1"/>
  <c r="E1020" i="1"/>
  <c r="E1019" i="1" s="1"/>
  <c r="E1018" i="1" s="1"/>
  <c r="D1020" i="1"/>
  <c r="M1019" i="1"/>
  <c r="K1019" i="1"/>
  <c r="K1018" i="1" s="1"/>
  <c r="I1019" i="1"/>
  <c r="H1019" i="1"/>
  <c r="G1019" i="1"/>
  <c r="D1019" i="1"/>
  <c r="F1058" i="1" l="1"/>
  <c r="T1041" i="1"/>
  <c r="F1061" i="1"/>
  <c r="Q1058" i="1"/>
  <c r="J1502" i="1"/>
  <c r="M1501" i="1"/>
  <c r="U1503" i="1"/>
  <c r="G1499" i="1"/>
  <c r="D1500" i="1"/>
  <c r="M1018" i="1"/>
  <c r="J1040" i="1"/>
  <c r="T1040" i="1" s="1"/>
  <c r="L1041" i="1"/>
  <c r="H1018" i="1"/>
  <c r="F1040" i="1"/>
  <c r="S1018" i="1"/>
  <c r="Q1020" i="1"/>
  <c r="Q1019" i="1" s="1"/>
  <c r="U1058" i="1"/>
  <c r="Q1061" i="1"/>
  <c r="L1061" i="1"/>
  <c r="N1018" i="1"/>
  <c r="R1018" i="1"/>
  <c r="D1018" i="1"/>
  <c r="F1018" i="1"/>
  <c r="G1018" i="1"/>
  <c r="P1018" i="1"/>
  <c r="L1020" i="1"/>
  <c r="U1020" i="1" s="1"/>
  <c r="I1018" i="1"/>
  <c r="T1058" i="1"/>
  <c r="T1061" i="1"/>
  <c r="D1009" i="1"/>
  <c r="D1007" i="1"/>
  <c r="D1005" i="1"/>
  <c r="D1003" i="1"/>
  <c r="D1001" i="1"/>
  <c r="D999" i="1"/>
  <c r="D997" i="1"/>
  <c r="T997" i="1" s="1"/>
  <c r="Q995" i="1"/>
  <c r="O995" i="1"/>
  <c r="L995" i="1"/>
  <c r="J995" i="1"/>
  <c r="I995" i="1"/>
  <c r="F995" i="1"/>
  <c r="D995" i="1" s="1"/>
  <c r="Q994" i="1"/>
  <c r="O994" i="1"/>
  <c r="L994" i="1"/>
  <c r="J994" i="1"/>
  <c r="I994" i="1"/>
  <c r="F994" i="1"/>
  <c r="D994" i="1" s="1"/>
  <c r="Q993" i="1"/>
  <c r="O993" i="1"/>
  <c r="L993" i="1"/>
  <c r="J993" i="1"/>
  <c r="I993" i="1"/>
  <c r="F993" i="1"/>
  <c r="Q992" i="1"/>
  <c r="O992" i="1"/>
  <c r="L992" i="1"/>
  <c r="J992" i="1"/>
  <c r="I992" i="1"/>
  <c r="F992" i="1"/>
  <c r="D989" i="1"/>
  <c r="T989" i="1" s="1"/>
  <c r="D988" i="1"/>
  <c r="T988" i="1" s="1"/>
  <c r="D987" i="1"/>
  <c r="T987" i="1" s="1"/>
  <c r="D986" i="1"/>
  <c r="T986" i="1" s="1"/>
  <c r="D985" i="1"/>
  <c r="T985" i="1" s="1"/>
  <c r="D984" i="1"/>
  <c r="T984" i="1" s="1"/>
  <c r="D983" i="1"/>
  <c r="T983" i="1" s="1"/>
  <c r="D982" i="1"/>
  <c r="T982" i="1" s="1"/>
  <c r="T981" i="1"/>
  <c r="D981" i="1"/>
  <c r="D980" i="1"/>
  <c r="T980" i="1" s="1"/>
  <c r="D979" i="1"/>
  <c r="T979" i="1" s="1"/>
  <c r="D978" i="1"/>
  <c r="T978" i="1" s="1"/>
  <c r="D977" i="1"/>
  <c r="T977" i="1" s="1"/>
  <c r="D976" i="1"/>
  <c r="T976" i="1" s="1"/>
  <c r="D975" i="1"/>
  <c r="T975" i="1" s="1"/>
  <c r="D974" i="1"/>
  <c r="T974" i="1" s="1"/>
  <c r="D973" i="1"/>
  <c r="T973" i="1" s="1"/>
  <c r="D972" i="1"/>
  <c r="D971" i="1"/>
  <c r="T971" i="1" s="1"/>
  <c r="Q970" i="1"/>
  <c r="O970" i="1"/>
  <c r="L970" i="1"/>
  <c r="J970" i="1"/>
  <c r="I970" i="1"/>
  <c r="F970" i="1"/>
  <c r="D968" i="1"/>
  <c r="T968" i="1" s="1"/>
  <c r="D967" i="1"/>
  <c r="T967" i="1" s="1"/>
  <c r="D966" i="1"/>
  <c r="T966" i="1" s="1"/>
  <c r="Q965" i="1"/>
  <c r="Q948" i="1" s="1"/>
  <c r="O965" i="1"/>
  <c r="L965" i="1"/>
  <c r="J965" i="1"/>
  <c r="I965" i="1"/>
  <c r="F965" i="1"/>
  <c r="D963" i="1"/>
  <c r="T963" i="1" s="1"/>
  <c r="D961" i="1"/>
  <c r="U959" i="1"/>
  <c r="T959" i="1"/>
  <c r="D959" i="1"/>
  <c r="D957" i="1"/>
  <c r="T957" i="1" s="1"/>
  <c r="D955" i="1"/>
  <c r="D953" i="1"/>
  <c r="D951" i="1"/>
  <c r="Q949" i="1"/>
  <c r="O949" i="1"/>
  <c r="L949" i="1"/>
  <c r="J949" i="1"/>
  <c r="T949" i="1" s="1"/>
  <c r="I949" i="1"/>
  <c r="F949" i="1"/>
  <c r="D949" i="1" s="1"/>
  <c r="I948" i="1"/>
  <c r="Q947" i="1"/>
  <c r="O947" i="1"/>
  <c r="L947" i="1"/>
  <c r="J947" i="1"/>
  <c r="I947" i="1"/>
  <c r="F947" i="1"/>
  <c r="D947" i="1" s="1"/>
  <c r="Q946" i="1"/>
  <c r="O946" i="1"/>
  <c r="L946" i="1"/>
  <c r="J946" i="1"/>
  <c r="I946" i="1"/>
  <c r="F946" i="1"/>
  <c r="D946" i="1" s="1"/>
  <c r="D945" i="1"/>
  <c r="Q944" i="1"/>
  <c r="O944" i="1"/>
  <c r="L944" i="1"/>
  <c r="J944" i="1"/>
  <c r="I944" i="1"/>
  <c r="F944" i="1"/>
  <c r="D944" i="1" s="1"/>
  <c r="Q943" i="1"/>
  <c r="O943" i="1"/>
  <c r="L943" i="1"/>
  <c r="J943" i="1"/>
  <c r="I943" i="1"/>
  <c r="I942" i="1" s="1"/>
  <c r="F943" i="1"/>
  <c r="D943" i="1" s="1"/>
  <c r="D940" i="1"/>
  <c r="D938" i="1"/>
  <c r="D936" i="1"/>
  <c r="D934" i="1"/>
  <c r="U932" i="1"/>
  <c r="T932" i="1"/>
  <c r="D932" i="1"/>
  <c r="D930" i="1"/>
  <c r="T930" i="1" s="1"/>
  <c r="U928" i="1"/>
  <c r="T928" i="1"/>
  <c r="D928" i="1"/>
  <c r="D926" i="1"/>
  <c r="T926" i="1" s="1"/>
  <c r="D924" i="1"/>
  <c r="T924" i="1" s="1"/>
  <c r="D922" i="1"/>
  <c r="T922" i="1" s="1"/>
  <c r="D920" i="1"/>
  <c r="T920" i="1" s="1"/>
  <c r="U918" i="1"/>
  <c r="T918" i="1"/>
  <c r="D918" i="1"/>
  <c r="U916" i="1"/>
  <c r="T916" i="1"/>
  <c r="D916" i="1"/>
  <c r="F914" i="1"/>
  <c r="D914" i="1" s="1"/>
  <c r="Q913" i="1"/>
  <c r="O913" i="1"/>
  <c r="L913" i="1"/>
  <c r="J913" i="1"/>
  <c r="I913" i="1"/>
  <c r="F913" i="1"/>
  <c r="Q912" i="1"/>
  <c r="O912" i="1"/>
  <c r="L912" i="1"/>
  <c r="L907" i="1" s="1"/>
  <c r="J912" i="1"/>
  <c r="I912" i="1"/>
  <c r="F912" i="1"/>
  <c r="D912" i="1"/>
  <c r="Q911" i="1"/>
  <c r="O911" i="1"/>
  <c r="L911" i="1"/>
  <c r="J911" i="1"/>
  <c r="I911" i="1"/>
  <c r="F911" i="1"/>
  <c r="D911" i="1" s="1"/>
  <c r="D910" i="1"/>
  <c r="D909" i="1"/>
  <c r="U905" i="1"/>
  <c r="T905" i="1"/>
  <c r="D905" i="1"/>
  <c r="D903" i="1"/>
  <c r="T903" i="1" s="1"/>
  <c r="D901" i="1"/>
  <c r="D899" i="1"/>
  <c r="D897" i="1"/>
  <c r="T897" i="1" s="1"/>
  <c r="U895" i="1"/>
  <c r="T895" i="1"/>
  <c r="D895" i="1"/>
  <c r="D893" i="1"/>
  <c r="T893" i="1" s="1"/>
  <c r="Q891" i="1"/>
  <c r="O891" i="1"/>
  <c r="L891" i="1"/>
  <c r="J891" i="1"/>
  <c r="I891" i="1"/>
  <c r="F891" i="1"/>
  <c r="D891" i="1" s="1"/>
  <c r="Q890" i="1"/>
  <c r="O890" i="1"/>
  <c r="L890" i="1"/>
  <c r="J890" i="1"/>
  <c r="T890" i="1" s="1"/>
  <c r="I890" i="1"/>
  <c r="F890" i="1"/>
  <c r="D890" i="1" s="1"/>
  <c r="Q889" i="1"/>
  <c r="O889" i="1"/>
  <c r="U889" i="1" s="1"/>
  <c r="L889" i="1"/>
  <c r="J889" i="1"/>
  <c r="I889" i="1"/>
  <c r="F889" i="1"/>
  <c r="D889" i="1" s="1"/>
  <c r="Q888" i="1"/>
  <c r="O888" i="1"/>
  <c r="L888" i="1"/>
  <c r="J888" i="1"/>
  <c r="T888" i="1" s="1"/>
  <c r="I888" i="1"/>
  <c r="I876" i="1" s="1"/>
  <c r="F888" i="1"/>
  <c r="D888" i="1" s="1"/>
  <c r="D887" i="1"/>
  <c r="D886" i="1"/>
  <c r="D885" i="1"/>
  <c r="Q884" i="1"/>
  <c r="O884" i="1"/>
  <c r="L884" i="1"/>
  <c r="L883" i="1" s="1"/>
  <c r="J884" i="1"/>
  <c r="I884" i="1"/>
  <c r="I874" i="1" s="1"/>
  <c r="F884" i="1"/>
  <c r="D884" i="1" s="1"/>
  <c r="J883" i="1"/>
  <c r="U881" i="1"/>
  <c r="T881" i="1"/>
  <c r="D881" i="1"/>
  <c r="Q879" i="1"/>
  <c r="O879" i="1"/>
  <c r="L879" i="1"/>
  <c r="J879" i="1"/>
  <c r="I879" i="1"/>
  <c r="F879" i="1"/>
  <c r="D879" i="1" s="1"/>
  <c r="Q878" i="1"/>
  <c r="O878" i="1"/>
  <c r="L878" i="1"/>
  <c r="J878" i="1"/>
  <c r="I878" i="1"/>
  <c r="F878" i="1"/>
  <c r="D878" i="1"/>
  <c r="O875" i="1"/>
  <c r="L875" i="1"/>
  <c r="Q874" i="1"/>
  <c r="J948" i="1" l="1"/>
  <c r="F991" i="1"/>
  <c r="F877" i="1" s="1"/>
  <c r="D877" i="1" s="1"/>
  <c r="T947" i="1"/>
  <c r="J907" i="1"/>
  <c r="D970" i="1"/>
  <c r="L991" i="1"/>
  <c r="L877" i="1" s="1"/>
  <c r="J1018" i="1"/>
  <c r="J1501" i="1"/>
  <c r="M1500" i="1"/>
  <c r="G1498" i="1"/>
  <c r="D1499" i="1"/>
  <c r="U1502" i="1"/>
  <c r="U913" i="1"/>
  <c r="Q942" i="1"/>
  <c r="L1040" i="1"/>
  <c r="O1041" i="1"/>
  <c r="F874" i="1"/>
  <c r="D874" i="1" s="1"/>
  <c r="U912" i="1"/>
  <c r="J942" i="1"/>
  <c r="O991" i="1"/>
  <c r="O877" i="1" s="1"/>
  <c r="Q876" i="1"/>
  <c r="I991" i="1"/>
  <c r="I877" i="1" s="1"/>
  <c r="Q991" i="1"/>
  <c r="Q877" i="1" s="1"/>
  <c r="T1020" i="1"/>
  <c r="L1019" i="1"/>
  <c r="T1019" i="1"/>
  <c r="J991" i="1"/>
  <c r="J877" i="1" s="1"/>
  <c r="D993" i="1"/>
  <c r="D991" i="1" s="1"/>
  <c r="F948" i="1"/>
  <c r="F876" i="1" s="1"/>
  <c r="D876" i="1" s="1"/>
  <c r="O948" i="1"/>
  <c r="J875" i="1"/>
  <c r="U875" i="1" s="1"/>
  <c r="U943" i="1"/>
  <c r="D965" i="1"/>
  <c r="D948" i="1" s="1"/>
  <c r="T948" i="1" s="1"/>
  <c r="L948" i="1"/>
  <c r="T970" i="1"/>
  <c r="I875" i="1"/>
  <c r="Q875" i="1"/>
  <c r="T912" i="1"/>
  <c r="D913" i="1"/>
  <c r="D907" i="1" s="1"/>
  <c r="O874" i="1"/>
  <c r="F907" i="1"/>
  <c r="T907" i="1"/>
  <c r="I907" i="1"/>
  <c r="Q907" i="1"/>
  <c r="T913" i="1"/>
  <c r="J874" i="1"/>
  <c r="T874" i="1" s="1"/>
  <c r="J876" i="1"/>
  <c r="T876" i="1" s="1"/>
  <c r="Q883" i="1"/>
  <c r="U888" i="1"/>
  <c r="T889" i="1"/>
  <c r="O876" i="1"/>
  <c r="U876" i="1" s="1"/>
  <c r="O883" i="1"/>
  <c r="U883" i="1" s="1"/>
  <c r="F875" i="1"/>
  <c r="D875" i="1" s="1"/>
  <c r="I883" i="1"/>
  <c r="T883" i="1" s="1"/>
  <c r="L874" i="1"/>
  <c r="I873" i="1"/>
  <c r="Q873" i="1"/>
  <c r="D883" i="1"/>
  <c r="T942" i="1"/>
  <c r="T875" i="1"/>
  <c r="T884" i="1"/>
  <c r="L876" i="1"/>
  <c r="L942" i="1"/>
  <c r="T943" i="1"/>
  <c r="T1003" i="1"/>
  <c r="O907" i="1"/>
  <c r="U907" i="1" s="1"/>
  <c r="F942" i="1"/>
  <c r="O942" i="1"/>
  <c r="U942" i="1" s="1"/>
  <c r="T972" i="1"/>
  <c r="F883" i="1"/>
  <c r="L1018" i="1" l="1"/>
  <c r="T1018" i="1" s="1"/>
  <c r="D1498" i="1"/>
  <c r="G1497" i="1"/>
  <c r="J1500" i="1"/>
  <c r="M1499" i="1"/>
  <c r="U1501" i="1"/>
  <c r="U1041" i="1"/>
  <c r="Q1041" i="1"/>
  <c r="Q1040" i="1" s="1"/>
  <c r="Q1018" i="1" s="1"/>
  <c r="O1040" i="1"/>
  <c r="U1019" i="1"/>
  <c r="T993" i="1"/>
  <c r="O873" i="1"/>
  <c r="U873" i="1" s="1"/>
  <c r="T965" i="1"/>
  <c r="J873" i="1"/>
  <c r="T873" i="1" s="1"/>
  <c r="D873" i="1"/>
  <c r="L873" i="1"/>
  <c r="F873" i="1"/>
  <c r="U874" i="1"/>
  <c r="D942" i="1"/>
  <c r="J1499" i="1" l="1"/>
  <c r="M1498" i="1"/>
  <c r="U1500" i="1"/>
  <c r="D1497" i="1"/>
  <c r="G1496" i="1"/>
  <c r="U1040" i="1"/>
  <c r="O1018" i="1"/>
  <c r="U1018" i="1" s="1"/>
  <c r="S863" i="1"/>
  <c r="R863" i="1"/>
  <c r="P863" i="1"/>
  <c r="N863" i="1"/>
  <c r="M863" i="1"/>
  <c r="K863" i="1"/>
  <c r="J863" i="1"/>
  <c r="H863" i="1"/>
  <c r="G863" i="1"/>
  <c r="E863" i="1"/>
  <c r="S862" i="1"/>
  <c r="R862" i="1"/>
  <c r="H862" i="1"/>
  <c r="G862" i="1"/>
  <c r="E862" i="1"/>
  <c r="S861" i="1"/>
  <c r="R861" i="1"/>
  <c r="Q861" i="1"/>
  <c r="P861" i="1"/>
  <c r="N861" i="1"/>
  <c r="M861" i="1"/>
  <c r="L861" i="1"/>
  <c r="K861" i="1"/>
  <c r="I861" i="1"/>
  <c r="H861" i="1"/>
  <c r="G861" i="1"/>
  <c r="F861" i="1"/>
  <c r="E861" i="1"/>
  <c r="S860" i="1"/>
  <c r="R860" i="1"/>
  <c r="P860" i="1"/>
  <c r="N860" i="1"/>
  <c r="M860" i="1"/>
  <c r="K860" i="1"/>
  <c r="H860" i="1"/>
  <c r="G860" i="1"/>
  <c r="E860" i="1"/>
  <c r="S859" i="1"/>
  <c r="R859" i="1"/>
  <c r="Q859" i="1"/>
  <c r="P859" i="1"/>
  <c r="N859" i="1"/>
  <c r="M859" i="1"/>
  <c r="L859" i="1"/>
  <c r="K859" i="1"/>
  <c r="I859" i="1"/>
  <c r="H859" i="1"/>
  <c r="G859" i="1"/>
  <c r="F859" i="1"/>
  <c r="E859" i="1"/>
  <c r="S858" i="1"/>
  <c r="R858" i="1"/>
  <c r="Q858" i="1"/>
  <c r="P858" i="1"/>
  <c r="N858" i="1"/>
  <c r="M858" i="1"/>
  <c r="K858" i="1"/>
  <c r="I858" i="1"/>
  <c r="H858" i="1"/>
  <c r="G858" i="1"/>
  <c r="F858" i="1"/>
  <c r="E858" i="1"/>
  <c r="S857" i="1"/>
  <c r="S864" i="1" s="1"/>
  <c r="R857" i="1"/>
  <c r="Q857" i="1"/>
  <c r="P857" i="1"/>
  <c r="N857" i="1"/>
  <c r="M857" i="1"/>
  <c r="L857" i="1"/>
  <c r="K857" i="1"/>
  <c r="I857" i="1"/>
  <c r="H857" i="1"/>
  <c r="G857" i="1"/>
  <c r="F857" i="1"/>
  <c r="E857" i="1"/>
  <c r="E864" i="1" s="1"/>
  <c r="D856" i="1"/>
  <c r="D854" i="1"/>
  <c r="T853" i="1"/>
  <c r="O853" i="1"/>
  <c r="U853" i="1" s="1"/>
  <c r="J853" i="1"/>
  <c r="J848" i="1" s="1"/>
  <c r="D853" i="1"/>
  <c r="D851" i="1"/>
  <c r="Q848" i="1"/>
  <c r="L848" i="1"/>
  <c r="T848" i="1" s="1"/>
  <c r="I848" i="1"/>
  <c r="F848" i="1"/>
  <c r="D848" i="1"/>
  <c r="T846" i="1"/>
  <c r="J846" i="1"/>
  <c r="U846" i="1" s="1"/>
  <c r="U844" i="1" s="1"/>
  <c r="F846" i="1"/>
  <c r="F844" i="1" s="1"/>
  <c r="T844" i="1"/>
  <c r="L844" i="1"/>
  <c r="J844" i="1"/>
  <c r="I844" i="1"/>
  <c r="D843" i="1"/>
  <c r="D841" i="1" s="1"/>
  <c r="F841" i="1"/>
  <c r="D840" i="1"/>
  <c r="D837" i="1" s="1"/>
  <c r="F837" i="1"/>
  <c r="D836" i="1"/>
  <c r="O834" i="1"/>
  <c r="J834" i="1"/>
  <c r="F832" i="1"/>
  <c r="D832" i="1"/>
  <c r="D831" i="1"/>
  <c r="D828" i="1" s="1"/>
  <c r="F828" i="1"/>
  <c r="D827" i="1"/>
  <c r="D825" i="1" s="1"/>
  <c r="D826" i="1"/>
  <c r="Q825" i="1"/>
  <c r="O825" i="1"/>
  <c r="F825" i="1"/>
  <c r="O824" i="1"/>
  <c r="L824" i="1"/>
  <c r="T824" i="1" s="1"/>
  <c r="D824" i="1"/>
  <c r="Q823" i="1"/>
  <c r="O823" i="1"/>
  <c r="I823" i="1"/>
  <c r="F823" i="1"/>
  <c r="D823" i="1"/>
  <c r="D821" i="1"/>
  <c r="D819" i="1" s="1"/>
  <c r="F819" i="1"/>
  <c r="D817" i="1"/>
  <c r="J816" i="1"/>
  <c r="D816" i="1"/>
  <c r="T815" i="1"/>
  <c r="O815" i="1"/>
  <c r="J815" i="1"/>
  <c r="J814" i="1" s="1"/>
  <c r="D815" i="1"/>
  <c r="D814" i="1" s="1"/>
  <c r="Q814" i="1"/>
  <c r="O814" i="1"/>
  <c r="L814" i="1"/>
  <c r="T814" i="1" s="1"/>
  <c r="F814" i="1"/>
  <c r="J813" i="1"/>
  <c r="L811" i="1"/>
  <c r="J811" i="1"/>
  <c r="I811" i="1"/>
  <c r="F811" i="1"/>
  <c r="D811" i="1"/>
  <c r="D810" i="1"/>
  <c r="D808" i="1" s="1"/>
  <c r="F808" i="1"/>
  <c r="J806" i="1"/>
  <c r="I806" i="1" s="1"/>
  <c r="I805" i="1" s="1"/>
  <c r="Q805" i="1"/>
  <c r="O805" i="1"/>
  <c r="L805" i="1"/>
  <c r="F805" i="1"/>
  <c r="D805" i="1"/>
  <c r="O803" i="1"/>
  <c r="O800" i="1" s="1"/>
  <c r="L803" i="1"/>
  <c r="T803" i="1" s="1"/>
  <c r="T800" i="1" s="1"/>
  <c r="Q800" i="1"/>
  <c r="I800" i="1"/>
  <c r="F800" i="1"/>
  <c r="D800" i="1"/>
  <c r="T798" i="1"/>
  <c r="O798" i="1"/>
  <c r="O796" i="1" s="1"/>
  <c r="J798" i="1"/>
  <c r="D798" i="1"/>
  <c r="T797" i="1"/>
  <c r="O797" i="1"/>
  <c r="J797" i="1"/>
  <c r="D797" i="1"/>
  <c r="Q796" i="1"/>
  <c r="L796" i="1"/>
  <c r="T796" i="1" s="1"/>
  <c r="J796" i="1"/>
  <c r="I796" i="1"/>
  <c r="F796" i="1"/>
  <c r="D796" i="1"/>
  <c r="D794" i="1"/>
  <c r="O793" i="1"/>
  <c r="J793" i="1"/>
  <c r="J786" i="1" s="1"/>
  <c r="D793" i="1"/>
  <c r="D792" i="1"/>
  <c r="D791" i="1"/>
  <c r="D790" i="1"/>
  <c r="D789" i="1"/>
  <c r="D788" i="1"/>
  <c r="D787" i="1"/>
  <c r="Q786" i="1"/>
  <c r="O786" i="1"/>
  <c r="L786" i="1"/>
  <c r="I786" i="1"/>
  <c r="F786" i="1"/>
  <c r="D786" i="1" s="1"/>
  <c r="T785" i="1"/>
  <c r="O785" i="1"/>
  <c r="O783" i="1" s="1"/>
  <c r="J785" i="1"/>
  <c r="J783" i="1" s="1"/>
  <c r="D785" i="1"/>
  <c r="D784" i="1"/>
  <c r="Q783" i="1"/>
  <c r="L783" i="1"/>
  <c r="I783" i="1"/>
  <c r="F783" i="1"/>
  <c r="D783" i="1" s="1"/>
  <c r="D782" i="1"/>
  <c r="D780" i="1"/>
  <c r="D779" i="1"/>
  <c r="D778" i="1"/>
  <c r="D777" i="1"/>
  <c r="D776" i="1"/>
  <c r="F775" i="1"/>
  <c r="D775" i="1" s="1"/>
  <c r="D774" i="1"/>
  <c r="D773" i="1"/>
  <c r="D772" i="1"/>
  <c r="Q771" i="1"/>
  <c r="O771" i="1"/>
  <c r="L771" i="1"/>
  <c r="J771" i="1"/>
  <c r="F771" i="1"/>
  <c r="D771" i="1" s="1"/>
  <c r="D769" i="1"/>
  <c r="D768" i="1"/>
  <c r="D767" i="1"/>
  <c r="T766" i="1"/>
  <c r="O766" i="1"/>
  <c r="J766" i="1"/>
  <c r="J763" i="1" s="1"/>
  <c r="J761" i="1" s="1"/>
  <c r="D766" i="1"/>
  <c r="D765" i="1"/>
  <c r="D764" i="1"/>
  <c r="Q763" i="1"/>
  <c r="Q863" i="1" s="1"/>
  <c r="L763" i="1"/>
  <c r="I763" i="1"/>
  <c r="I761" i="1" s="1"/>
  <c r="F763" i="1"/>
  <c r="D763" i="1" s="1"/>
  <c r="D761" i="1" s="1"/>
  <c r="D760" i="1"/>
  <c r="D759" i="1"/>
  <c r="D758" i="1"/>
  <c r="D757" i="1"/>
  <c r="D756" i="1"/>
  <c r="Q755" i="1"/>
  <c r="O755" i="1"/>
  <c r="L755" i="1"/>
  <c r="J755" i="1"/>
  <c r="I755" i="1"/>
  <c r="F755" i="1"/>
  <c r="D755" i="1" s="1"/>
  <c r="J754" i="1"/>
  <c r="J750" i="1" s="1"/>
  <c r="D754" i="1"/>
  <c r="D753" i="1"/>
  <c r="D752" i="1"/>
  <c r="Q750" i="1"/>
  <c r="O750" i="1"/>
  <c r="L750" i="1"/>
  <c r="I750" i="1"/>
  <c r="F750" i="1"/>
  <c r="D750" i="1" s="1"/>
  <c r="D747" i="1"/>
  <c r="D746" i="1"/>
  <c r="O745" i="1"/>
  <c r="J745" i="1"/>
  <c r="D745" i="1"/>
  <c r="O744" i="1"/>
  <c r="J744" i="1"/>
  <c r="D744" i="1"/>
  <c r="O743" i="1"/>
  <c r="J743" i="1"/>
  <c r="I743" i="1"/>
  <c r="F743" i="1"/>
  <c r="D743" i="1" s="1"/>
  <c r="O742" i="1"/>
  <c r="J742" i="1"/>
  <c r="D742" i="1"/>
  <c r="T741" i="1"/>
  <c r="O741" i="1"/>
  <c r="J741" i="1"/>
  <c r="D741" i="1"/>
  <c r="O740" i="1"/>
  <c r="J740" i="1"/>
  <c r="D740" i="1"/>
  <c r="O739" i="1"/>
  <c r="J739" i="1"/>
  <c r="D739" i="1"/>
  <c r="S738" i="1"/>
  <c r="R738" i="1"/>
  <c r="P738" i="1"/>
  <c r="N738" i="1"/>
  <c r="M738" i="1"/>
  <c r="K738" i="1"/>
  <c r="H738" i="1"/>
  <c r="G738" i="1"/>
  <c r="E738" i="1"/>
  <c r="L737" i="1"/>
  <c r="J737" i="1" s="1"/>
  <c r="I737" i="1"/>
  <c r="F737" i="1"/>
  <c r="D737" i="1" s="1"/>
  <c r="J735" i="1"/>
  <c r="D735" i="1"/>
  <c r="D734" i="1"/>
  <c r="T733" i="1"/>
  <c r="O733" i="1"/>
  <c r="U733" i="1" s="1"/>
  <c r="D733" i="1"/>
  <c r="L732" i="1"/>
  <c r="J732" i="1" s="1"/>
  <c r="I732" i="1"/>
  <c r="F732" i="1"/>
  <c r="D731" i="1"/>
  <c r="T730" i="1"/>
  <c r="O730" i="1"/>
  <c r="U730" i="1" s="1"/>
  <c r="D730" i="1"/>
  <c r="T729" i="1"/>
  <c r="O729" i="1"/>
  <c r="U729" i="1" s="1"/>
  <c r="D729" i="1"/>
  <c r="D728" i="1" s="1"/>
  <c r="L728" i="1"/>
  <c r="J728" i="1"/>
  <c r="I728" i="1"/>
  <c r="F728" i="1"/>
  <c r="D727" i="1"/>
  <c r="D726" i="1"/>
  <c r="D725" i="1"/>
  <c r="I724" i="1"/>
  <c r="F724" i="1"/>
  <c r="D724" i="1" s="1"/>
  <c r="D723" i="1"/>
  <c r="D722" i="1"/>
  <c r="D721" i="1"/>
  <c r="I720" i="1"/>
  <c r="F720" i="1"/>
  <c r="D720" i="1" s="1"/>
  <c r="D719" i="1"/>
  <c r="D718" i="1"/>
  <c r="T717" i="1"/>
  <c r="O717" i="1"/>
  <c r="J717" i="1"/>
  <c r="D717" i="1"/>
  <c r="D716" i="1"/>
  <c r="D715" i="1"/>
  <c r="D714" i="1"/>
  <c r="D713" i="1"/>
  <c r="D712" i="1"/>
  <c r="D711" i="1"/>
  <c r="D710" i="1"/>
  <c r="D709" i="1"/>
  <c r="L708" i="1"/>
  <c r="J708" i="1" s="1"/>
  <c r="I708" i="1"/>
  <c r="F708" i="1"/>
  <c r="T707" i="1"/>
  <c r="O707" i="1"/>
  <c r="J707" i="1"/>
  <c r="D707" i="1"/>
  <c r="L706" i="1"/>
  <c r="J706" i="1" s="1"/>
  <c r="I706" i="1"/>
  <c r="F706" i="1"/>
  <c r="D706" i="1" s="1"/>
  <c r="D705" i="1"/>
  <c r="D704" i="1"/>
  <c r="D703" i="1"/>
  <c r="D702" i="1"/>
  <c r="D701" i="1"/>
  <c r="D700" i="1"/>
  <c r="D699" i="1"/>
  <c r="D698" i="1"/>
  <c r="D697" i="1"/>
  <c r="O696" i="1"/>
  <c r="J696" i="1"/>
  <c r="I696" i="1"/>
  <c r="F696" i="1"/>
  <c r="D696" i="1" s="1"/>
  <c r="O695" i="1"/>
  <c r="J695" i="1"/>
  <c r="D695" i="1"/>
  <c r="D694" i="1"/>
  <c r="D693" i="1"/>
  <c r="D692" i="1"/>
  <c r="D691" i="1"/>
  <c r="D690" i="1"/>
  <c r="J689" i="1"/>
  <c r="D689" i="1"/>
  <c r="L688" i="1"/>
  <c r="J688" i="1" s="1"/>
  <c r="I688" i="1"/>
  <c r="F688" i="1"/>
  <c r="D688" i="1" s="1"/>
  <c r="O685" i="1"/>
  <c r="J685" i="1"/>
  <c r="D685" i="1"/>
  <c r="O684" i="1"/>
  <c r="J684" i="1"/>
  <c r="D684" i="1"/>
  <c r="O683" i="1"/>
  <c r="O682" i="1"/>
  <c r="J682" i="1"/>
  <c r="D682" i="1"/>
  <c r="O681" i="1"/>
  <c r="J681" i="1"/>
  <c r="D681" i="1"/>
  <c r="O680" i="1"/>
  <c r="J680" i="1"/>
  <c r="O679" i="1"/>
  <c r="J679" i="1"/>
  <c r="O678" i="1"/>
  <c r="J678" i="1"/>
  <c r="I678" i="1"/>
  <c r="F678" i="1"/>
  <c r="D678" i="1" s="1"/>
  <c r="O677" i="1"/>
  <c r="J677" i="1"/>
  <c r="D677" i="1"/>
  <c r="O676" i="1"/>
  <c r="J676" i="1"/>
  <c r="D676" i="1"/>
  <c r="O675" i="1"/>
  <c r="J675" i="1"/>
  <c r="D675" i="1"/>
  <c r="O674" i="1"/>
  <c r="J674" i="1"/>
  <c r="D674" i="1"/>
  <c r="O673" i="1"/>
  <c r="L673" i="1"/>
  <c r="J673" i="1" s="1"/>
  <c r="I673" i="1"/>
  <c r="F673" i="1"/>
  <c r="D673" i="1" s="1"/>
  <c r="O670" i="1"/>
  <c r="J670" i="1"/>
  <c r="D670" i="1"/>
  <c r="O669" i="1"/>
  <c r="J669" i="1"/>
  <c r="D669" i="1"/>
  <c r="Q668" i="1"/>
  <c r="Q862" i="1" s="1"/>
  <c r="P668" i="1"/>
  <c r="P862" i="1" s="1"/>
  <c r="N668" i="1"/>
  <c r="N862" i="1" s="1"/>
  <c r="M668" i="1"/>
  <c r="M862" i="1" s="1"/>
  <c r="K668" i="1"/>
  <c r="K862" i="1" s="1"/>
  <c r="F668" i="1"/>
  <c r="D668" i="1" s="1"/>
  <c r="O667" i="1"/>
  <c r="O861" i="1" s="1"/>
  <c r="J667" i="1"/>
  <c r="J861" i="1" s="1"/>
  <c r="D667" i="1"/>
  <c r="D861" i="1" s="1"/>
  <c r="O666" i="1"/>
  <c r="U666" i="1" s="1"/>
  <c r="J666" i="1"/>
  <c r="I666" i="1"/>
  <c r="T666" i="1" s="1"/>
  <c r="F666" i="1"/>
  <c r="F665" i="1" s="1"/>
  <c r="Q665" i="1"/>
  <c r="Q860" i="1" s="1"/>
  <c r="L665" i="1"/>
  <c r="I665" i="1"/>
  <c r="I860" i="1" s="1"/>
  <c r="O664" i="1"/>
  <c r="O859" i="1" s="1"/>
  <c r="J664" i="1"/>
  <c r="J859" i="1" s="1"/>
  <c r="D664" i="1"/>
  <c r="D859" i="1" s="1"/>
  <c r="O663" i="1"/>
  <c r="O858" i="1" s="1"/>
  <c r="L663" i="1"/>
  <c r="T663" i="1" s="1"/>
  <c r="D663" i="1"/>
  <c r="D858" i="1" s="1"/>
  <c r="T662" i="1"/>
  <c r="O662" i="1"/>
  <c r="O857" i="1" s="1"/>
  <c r="J662" i="1"/>
  <c r="J857" i="1" s="1"/>
  <c r="D662" i="1"/>
  <c r="D857" i="1" s="1"/>
  <c r="J663" i="1" l="1"/>
  <c r="D666" i="1"/>
  <c r="U717" i="1"/>
  <c r="L800" i="1"/>
  <c r="G1495" i="1"/>
  <c r="D1496" i="1"/>
  <c r="J1498" i="1"/>
  <c r="M1497" i="1"/>
  <c r="U1499" i="1"/>
  <c r="F860" i="1"/>
  <c r="D665" i="1"/>
  <c r="D860" i="1" s="1"/>
  <c r="J803" i="1"/>
  <c r="L823" i="1"/>
  <c r="T823" i="1" s="1"/>
  <c r="J824" i="1"/>
  <c r="J823" i="1" s="1"/>
  <c r="D846" i="1"/>
  <c r="D844" i="1" s="1"/>
  <c r="T665" i="1"/>
  <c r="U707" i="1"/>
  <c r="J805" i="1"/>
  <c r="O665" i="1"/>
  <c r="O860" i="1" s="1"/>
  <c r="I668" i="1"/>
  <c r="I862" i="1" s="1"/>
  <c r="U663" i="1"/>
  <c r="L668" i="1"/>
  <c r="T668" i="1" s="1"/>
  <c r="U741" i="1"/>
  <c r="H864" i="1"/>
  <c r="D862" i="1"/>
  <c r="U766" i="1"/>
  <c r="U797" i="1"/>
  <c r="U796" i="1"/>
  <c r="U814" i="1"/>
  <c r="U815" i="1"/>
  <c r="O668" i="1"/>
  <c r="D732" i="1"/>
  <c r="O738" i="1"/>
  <c r="U803" i="1"/>
  <c r="U800" i="1" s="1"/>
  <c r="O848" i="1"/>
  <c r="U848" i="1" s="1"/>
  <c r="G864" i="1"/>
  <c r="D748" i="1"/>
  <c r="D863" i="1" s="1"/>
  <c r="D864" i="1" s="1"/>
  <c r="F761" i="1"/>
  <c r="F748" i="1" s="1"/>
  <c r="T763" i="1"/>
  <c r="R864" i="1"/>
  <c r="O763" i="1"/>
  <c r="O761" i="1" s="1"/>
  <c r="U761" i="1" s="1"/>
  <c r="F863" i="1"/>
  <c r="J668" i="1"/>
  <c r="D738" i="1"/>
  <c r="D708" i="1"/>
  <c r="J738" i="1"/>
  <c r="M864" i="1"/>
  <c r="I748" i="1"/>
  <c r="I863" i="1" s="1"/>
  <c r="I864" i="1" s="1"/>
  <c r="U823" i="1"/>
  <c r="N864" i="1"/>
  <c r="U857" i="1"/>
  <c r="K864" i="1"/>
  <c r="P864" i="1"/>
  <c r="Q864" i="1"/>
  <c r="U785" i="1"/>
  <c r="U798" i="1"/>
  <c r="J800" i="1"/>
  <c r="T857" i="1"/>
  <c r="J858" i="1"/>
  <c r="U858" i="1" s="1"/>
  <c r="L860" i="1"/>
  <c r="T860" i="1" s="1"/>
  <c r="F862" i="1"/>
  <c r="Q761" i="1"/>
  <c r="O862" i="1"/>
  <c r="U662" i="1"/>
  <c r="L858" i="1"/>
  <c r="T858" i="1" s="1"/>
  <c r="J665" i="1"/>
  <c r="L761" i="1"/>
  <c r="J1497" i="1" l="1"/>
  <c r="M1496" i="1"/>
  <c r="M1495" i="1" s="1"/>
  <c r="U1498" i="1"/>
  <c r="G1489" i="1"/>
  <c r="D1495" i="1"/>
  <c r="U824" i="1"/>
  <c r="F864" i="1"/>
  <c r="L862" i="1"/>
  <c r="T862" i="1" s="1"/>
  <c r="O748" i="1"/>
  <c r="U763" i="1"/>
  <c r="O863" i="1"/>
  <c r="U863" i="1" s="1"/>
  <c r="J862" i="1"/>
  <c r="U862" i="1" s="1"/>
  <c r="U668" i="1"/>
  <c r="T761" i="1"/>
  <c r="L748" i="1"/>
  <c r="L863" i="1" s="1"/>
  <c r="T863" i="1" s="1"/>
  <c r="J860" i="1"/>
  <c r="U860" i="1" s="1"/>
  <c r="U665" i="1"/>
  <c r="M1489" i="1" l="1"/>
  <c r="J1495" i="1"/>
  <c r="G1469" i="1"/>
  <c r="D1489" i="1"/>
  <c r="D1469" i="1" s="1"/>
  <c r="J1496" i="1"/>
  <c r="U1497" i="1"/>
  <c r="J864" i="1"/>
  <c r="O864" i="1"/>
  <c r="U864" i="1" s="1"/>
  <c r="L864" i="1"/>
  <c r="T864" i="1" s="1"/>
  <c r="U1495" i="1" l="1"/>
  <c r="U1496" i="1"/>
  <c r="J1489" i="1"/>
  <c r="M1469" i="1"/>
  <c r="J1469" i="1" s="1"/>
  <c r="U653" i="1"/>
  <c r="T653" i="1"/>
  <c r="Q651" i="1"/>
  <c r="O651" i="1"/>
  <c r="L651" i="1"/>
  <c r="J651" i="1"/>
  <c r="I651" i="1"/>
  <c r="F651" i="1"/>
  <c r="D651" i="1"/>
  <c r="Q649" i="1"/>
  <c r="O649" i="1"/>
  <c r="L649" i="1"/>
  <c r="J649" i="1"/>
  <c r="I649" i="1"/>
  <c r="F649" i="1"/>
  <c r="D649" i="1"/>
  <c r="U648" i="1"/>
  <c r="T648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U645" i="1"/>
  <c r="T645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U642" i="1"/>
  <c r="T642" i="1"/>
  <c r="S641" i="1"/>
  <c r="R641" i="1"/>
  <c r="Q641" i="1"/>
  <c r="P641" i="1"/>
  <c r="O641" i="1"/>
  <c r="U641" i="1" s="1"/>
  <c r="N641" i="1"/>
  <c r="M641" i="1"/>
  <c r="L641" i="1"/>
  <c r="K641" i="1"/>
  <c r="J641" i="1"/>
  <c r="I641" i="1"/>
  <c r="H641" i="1"/>
  <c r="G641" i="1"/>
  <c r="F641" i="1"/>
  <c r="E641" i="1"/>
  <c r="D641" i="1"/>
  <c r="U639" i="1"/>
  <c r="T639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Q636" i="1"/>
  <c r="Q635" i="1" s="1"/>
  <c r="O636" i="1"/>
  <c r="L636" i="1"/>
  <c r="L635" i="1" s="1"/>
  <c r="J636" i="1"/>
  <c r="I636" i="1"/>
  <c r="I635" i="1" s="1"/>
  <c r="F636" i="1"/>
  <c r="D636" i="1"/>
  <c r="D635" i="1" s="1"/>
  <c r="J635" i="1"/>
  <c r="U633" i="1"/>
  <c r="T633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U629" i="1"/>
  <c r="T629" i="1"/>
  <c r="Q629" i="1"/>
  <c r="O629" i="1"/>
  <c r="L629" i="1"/>
  <c r="J629" i="1"/>
  <c r="I629" i="1"/>
  <c r="F629" i="1"/>
  <c r="D629" i="1"/>
  <c r="U627" i="1"/>
  <c r="T627" i="1"/>
  <c r="U626" i="1"/>
  <c r="T626" i="1"/>
  <c r="Q625" i="1"/>
  <c r="O625" i="1"/>
  <c r="L625" i="1"/>
  <c r="J625" i="1"/>
  <c r="I625" i="1"/>
  <c r="F625" i="1"/>
  <c r="D625" i="1"/>
  <c r="Q623" i="1"/>
  <c r="O623" i="1"/>
  <c r="L623" i="1"/>
  <c r="J623" i="1"/>
  <c r="I623" i="1"/>
  <c r="F623" i="1"/>
  <c r="D623" i="1"/>
  <c r="Q622" i="1"/>
  <c r="O622" i="1"/>
  <c r="L622" i="1"/>
  <c r="J622" i="1"/>
  <c r="I622" i="1"/>
  <c r="F622" i="1"/>
  <c r="D622" i="1"/>
  <c r="Q621" i="1"/>
  <c r="O621" i="1"/>
  <c r="L621" i="1"/>
  <c r="J621" i="1"/>
  <c r="I621" i="1"/>
  <c r="F621" i="1"/>
  <c r="D621" i="1"/>
  <c r="U616" i="1"/>
  <c r="T616" i="1"/>
  <c r="Q616" i="1"/>
  <c r="O616" i="1"/>
  <c r="O592" i="1" s="1"/>
  <c r="L616" i="1"/>
  <c r="J616" i="1"/>
  <c r="J592" i="1" s="1"/>
  <c r="I616" i="1"/>
  <c r="F616" i="1"/>
  <c r="F592" i="1" s="1"/>
  <c r="D616" i="1"/>
  <c r="U613" i="1"/>
  <c r="T613" i="1"/>
  <c r="Q613" i="1"/>
  <c r="O613" i="1"/>
  <c r="L613" i="1"/>
  <c r="L596" i="1" s="1"/>
  <c r="J613" i="1"/>
  <c r="I613" i="1"/>
  <c r="I596" i="1" s="1"/>
  <c r="F613" i="1"/>
  <c r="D613" i="1"/>
  <c r="D596" i="1" s="1"/>
  <c r="U611" i="1"/>
  <c r="T611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U607" i="1"/>
  <c r="T607" i="1"/>
  <c r="Q607" i="1"/>
  <c r="O607" i="1"/>
  <c r="L607" i="1"/>
  <c r="L595" i="1" s="1"/>
  <c r="J607" i="1"/>
  <c r="J595" i="1" s="1"/>
  <c r="I607" i="1"/>
  <c r="F607" i="1"/>
  <c r="D607" i="1"/>
  <c r="D595" i="1" s="1"/>
  <c r="U604" i="1"/>
  <c r="T604" i="1"/>
  <c r="Q604" i="1"/>
  <c r="Q594" i="1" s="1"/>
  <c r="O604" i="1"/>
  <c r="O594" i="1" s="1"/>
  <c r="L604" i="1"/>
  <c r="L594" i="1" s="1"/>
  <c r="J604" i="1"/>
  <c r="I604" i="1"/>
  <c r="I594" i="1" s="1"/>
  <c r="F604" i="1"/>
  <c r="F594" i="1" s="1"/>
  <c r="D604" i="1"/>
  <c r="D594" i="1" s="1"/>
  <c r="U602" i="1"/>
  <c r="T602" i="1"/>
  <c r="Q601" i="1"/>
  <c r="O601" i="1"/>
  <c r="L601" i="1"/>
  <c r="J601" i="1"/>
  <c r="J593" i="1" s="1"/>
  <c r="I601" i="1"/>
  <c r="I593" i="1" s="1"/>
  <c r="F601" i="1"/>
  <c r="F593" i="1" s="1"/>
  <c r="D601" i="1"/>
  <c r="U598" i="1"/>
  <c r="T598" i="1"/>
  <c r="Q598" i="1"/>
  <c r="O598" i="1"/>
  <c r="L598" i="1"/>
  <c r="L591" i="1" s="1"/>
  <c r="J598" i="1"/>
  <c r="I598" i="1"/>
  <c r="F598" i="1"/>
  <c r="D598" i="1"/>
  <c r="D591" i="1" s="1"/>
  <c r="Q596" i="1"/>
  <c r="O596" i="1"/>
  <c r="J596" i="1"/>
  <c r="F596" i="1"/>
  <c r="Q595" i="1"/>
  <c r="O595" i="1"/>
  <c r="I595" i="1"/>
  <c r="F595" i="1"/>
  <c r="J594" i="1"/>
  <c r="Q593" i="1"/>
  <c r="L593" i="1"/>
  <c r="D593" i="1"/>
  <c r="Q592" i="1"/>
  <c r="L592" i="1"/>
  <c r="I592" i="1"/>
  <c r="D592" i="1"/>
  <c r="Q591" i="1"/>
  <c r="O591" i="1"/>
  <c r="J591" i="1"/>
  <c r="I591" i="1"/>
  <c r="F591" i="1"/>
  <c r="U586" i="1"/>
  <c r="T586" i="1"/>
  <c r="Q586" i="1"/>
  <c r="O586" i="1"/>
  <c r="L586" i="1"/>
  <c r="J586" i="1"/>
  <c r="I586" i="1"/>
  <c r="F586" i="1"/>
  <c r="D586" i="1"/>
  <c r="U584" i="1"/>
  <c r="T584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U581" i="1"/>
  <c r="T581" i="1"/>
  <c r="Q580" i="1"/>
  <c r="Q557" i="1" s="1"/>
  <c r="O580" i="1"/>
  <c r="L580" i="1"/>
  <c r="J580" i="1"/>
  <c r="I580" i="1"/>
  <c r="I557" i="1" s="1"/>
  <c r="F580" i="1"/>
  <c r="D580" i="1"/>
  <c r="U578" i="1"/>
  <c r="T578" i="1"/>
  <c r="Q577" i="1"/>
  <c r="O577" i="1"/>
  <c r="O556" i="1" s="1"/>
  <c r="L577" i="1"/>
  <c r="J577" i="1"/>
  <c r="I577" i="1"/>
  <c r="F577" i="1"/>
  <c r="F556" i="1" s="1"/>
  <c r="D577" i="1"/>
  <c r="U575" i="1"/>
  <c r="T575" i="1"/>
  <c r="Q574" i="1"/>
  <c r="O574" i="1"/>
  <c r="L574" i="1"/>
  <c r="J574" i="1"/>
  <c r="I574" i="1"/>
  <c r="F574" i="1"/>
  <c r="D574" i="1"/>
  <c r="U572" i="1"/>
  <c r="T572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U569" i="1"/>
  <c r="T569" i="1"/>
  <c r="Q568" i="1"/>
  <c r="O568" i="1"/>
  <c r="L568" i="1"/>
  <c r="J568" i="1"/>
  <c r="J555" i="1" s="1"/>
  <c r="I568" i="1"/>
  <c r="F568" i="1"/>
  <c r="D568" i="1"/>
  <c r="U566" i="1"/>
  <c r="T566" i="1"/>
  <c r="Q565" i="1"/>
  <c r="Q554" i="1" s="1"/>
  <c r="O565" i="1"/>
  <c r="L565" i="1"/>
  <c r="L554" i="1" s="1"/>
  <c r="J565" i="1"/>
  <c r="I565" i="1"/>
  <c r="F565" i="1"/>
  <c r="F554" i="1" s="1"/>
  <c r="D565" i="1"/>
  <c r="D554" i="1" s="1"/>
  <c r="U563" i="1"/>
  <c r="T563" i="1"/>
  <c r="Q562" i="1"/>
  <c r="O562" i="1"/>
  <c r="U562" i="1" s="1"/>
  <c r="L562" i="1"/>
  <c r="J562" i="1"/>
  <c r="I562" i="1"/>
  <c r="I553" i="1" s="1"/>
  <c r="T553" i="1" s="1"/>
  <c r="F562" i="1"/>
  <c r="F553" i="1" s="1"/>
  <c r="D562" i="1"/>
  <c r="T560" i="1"/>
  <c r="U559" i="1"/>
  <c r="Q559" i="1"/>
  <c r="O559" i="1"/>
  <c r="L559" i="1"/>
  <c r="J559" i="1"/>
  <c r="I559" i="1"/>
  <c r="I552" i="1" s="1"/>
  <c r="I471" i="1" s="1"/>
  <c r="F559" i="1"/>
  <c r="D559" i="1"/>
  <c r="O557" i="1"/>
  <c r="L557" i="1"/>
  <c r="J557" i="1"/>
  <c r="F557" i="1"/>
  <c r="D557" i="1"/>
  <c r="Q556" i="1"/>
  <c r="L556" i="1"/>
  <c r="J556" i="1"/>
  <c r="I556" i="1"/>
  <c r="D556" i="1"/>
  <c r="Q555" i="1"/>
  <c r="O555" i="1"/>
  <c r="L555" i="1"/>
  <c r="I555" i="1"/>
  <c r="F555" i="1"/>
  <c r="D555" i="1"/>
  <c r="O554" i="1"/>
  <c r="I554" i="1"/>
  <c r="Q553" i="1"/>
  <c r="Q552" i="1"/>
  <c r="O552" i="1"/>
  <c r="L552" i="1"/>
  <c r="F552" i="1"/>
  <c r="D552" i="1"/>
  <c r="U549" i="1"/>
  <c r="T549" i="1"/>
  <c r="U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U546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U543" i="1"/>
  <c r="T543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U539" i="1"/>
  <c r="T539" i="1"/>
  <c r="Q539" i="1"/>
  <c r="O539" i="1"/>
  <c r="O537" i="1" s="1"/>
  <c r="O536" i="1" s="1"/>
  <c r="L539" i="1"/>
  <c r="L537" i="1" s="1"/>
  <c r="L536" i="1" s="1"/>
  <c r="J539" i="1"/>
  <c r="J537" i="1" s="1"/>
  <c r="I539" i="1"/>
  <c r="F539" i="1"/>
  <c r="F537" i="1" s="1"/>
  <c r="F536" i="1" s="1"/>
  <c r="D539" i="1"/>
  <c r="Q537" i="1"/>
  <c r="Q536" i="1" s="1"/>
  <c r="I537" i="1"/>
  <c r="I536" i="1" s="1"/>
  <c r="D537" i="1"/>
  <c r="D536" i="1" s="1"/>
  <c r="U536" i="1"/>
  <c r="T536" i="1"/>
  <c r="U534" i="1"/>
  <c r="U533" i="1" s="1"/>
  <c r="T534" i="1"/>
  <c r="T533" i="1" s="1"/>
  <c r="Q534" i="1"/>
  <c r="O534" i="1"/>
  <c r="Q533" i="1"/>
  <c r="Q486" i="1" s="1"/>
  <c r="O533" i="1"/>
  <c r="L533" i="1"/>
  <c r="L486" i="1" s="1"/>
  <c r="J533" i="1"/>
  <c r="I533" i="1"/>
  <c r="I486" i="1" s="1"/>
  <c r="F533" i="1"/>
  <c r="D533" i="1"/>
  <c r="D486" i="1" s="1"/>
  <c r="U531" i="1"/>
  <c r="U530" i="1" s="1"/>
  <c r="T531" i="1"/>
  <c r="T530" i="1" s="1"/>
  <c r="Q530" i="1"/>
  <c r="Q485" i="1" s="1"/>
  <c r="O530" i="1"/>
  <c r="O485" i="1" s="1"/>
  <c r="L530" i="1"/>
  <c r="J530" i="1"/>
  <c r="I530" i="1"/>
  <c r="I485" i="1" s="1"/>
  <c r="F530" i="1"/>
  <c r="F485" i="1" s="1"/>
  <c r="D530" i="1"/>
  <c r="U528" i="1"/>
  <c r="U527" i="1" s="1"/>
  <c r="T528" i="1"/>
  <c r="T527" i="1" s="1"/>
  <c r="Q527" i="1"/>
  <c r="O527" i="1"/>
  <c r="O484" i="1" s="1"/>
  <c r="L527" i="1"/>
  <c r="J527" i="1"/>
  <c r="I527" i="1"/>
  <c r="F527" i="1"/>
  <c r="F484" i="1" s="1"/>
  <c r="D527" i="1"/>
  <c r="D484" i="1" s="1"/>
  <c r="U525" i="1"/>
  <c r="U524" i="1" s="1"/>
  <c r="T525" i="1"/>
  <c r="T524" i="1" s="1"/>
  <c r="Q524" i="1"/>
  <c r="O524" i="1"/>
  <c r="O483" i="1" s="1"/>
  <c r="L524" i="1"/>
  <c r="L483" i="1" s="1"/>
  <c r="J524" i="1"/>
  <c r="I524" i="1"/>
  <c r="F524" i="1"/>
  <c r="D524" i="1"/>
  <c r="D483" i="1" s="1"/>
  <c r="U522" i="1"/>
  <c r="T522" i="1"/>
  <c r="Q521" i="1"/>
  <c r="Q482" i="1" s="1"/>
  <c r="O521" i="1"/>
  <c r="U521" i="1" s="1"/>
  <c r="L521" i="1"/>
  <c r="L482" i="1" s="1"/>
  <c r="J521" i="1"/>
  <c r="I521" i="1"/>
  <c r="F521" i="1"/>
  <c r="D521" i="1"/>
  <c r="D482" i="1" s="1"/>
  <c r="U519" i="1"/>
  <c r="Q518" i="1"/>
  <c r="Q481" i="1" s="1"/>
  <c r="O518" i="1"/>
  <c r="U518" i="1" s="1"/>
  <c r="L518" i="1"/>
  <c r="L481" i="1" s="1"/>
  <c r="J518" i="1"/>
  <c r="I518" i="1"/>
  <c r="I481" i="1" s="1"/>
  <c r="F518" i="1"/>
  <c r="D518" i="1"/>
  <c r="D481" i="1" s="1"/>
  <c r="U516" i="1"/>
  <c r="T516" i="1"/>
  <c r="Q515" i="1"/>
  <c r="O515" i="1"/>
  <c r="L515" i="1"/>
  <c r="L480" i="1" s="1"/>
  <c r="J515" i="1"/>
  <c r="J480" i="1" s="1"/>
  <c r="I515" i="1"/>
  <c r="F515" i="1"/>
  <c r="D515" i="1"/>
  <c r="D480" i="1" s="1"/>
  <c r="U513" i="1"/>
  <c r="T513" i="1"/>
  <c r="Q512" i="1"/>
  <c r="O512" i="1"/>
  <c r="L512" i="1"/>
  <c r="L479" i="1" s="1"/>
  <c r="J512" i="1"/>
  <c r="T512" i="1" s="1"/>
  <c r="I512" i="1"/>
  <c r="F512" i="1"/>
  <c r="D512" i="1"/>
  <c r="D479" i="1" s="1"/>
  <c r="U510" i="1"/>
  <c r="Q509" i="1"/>
  <c r="O509" i="1"/>
  <c r="L509" i="1"/>
  <c r="J509" i="1"/>
  <c r="I509" i="1"/>
  <c r="F509" i="1"/>
  <c r="D509" i="1"/>
  <c r="U507" i="1"/>
  <c r="T507" i="1"/>
  <c r="Q506" i="1"/>
  <c r="O506" i="1"/>
  <c r="O477" i="1" s="1"/>
  <c r="L506" i="1"/>
  <c r="J506" i="1"/>
  <c r="I506" i="1"/>
  <c r="F506" i="1"/>
  <c r="F477" i="1" s="1"/>
  <c r="D506" i="1"/>
  <c r="U504" i="1"/>
  <c r="T504" i="1"/>
  <c r="Q503" i="1"/>
  <c r="O503" i="1"/>
  <c r="L503" i="1"/>
  <c r="J503" i="1"/>
  <c r="I503" i="1"/>
  <c r="F503" i="1"/>
  <c r="D503" i="1"/>
  <c r="U501" i="1"/>
  <c r="T501" i="1"/>
  <c r="T500" i="1"/>
  <c r="Q500" i="1"/>
  <c r="O500" i="1"/>
  <c r="L500" i="1"/>
  <c r="L477" i="1" s="1"/>
  <c r="J500" i="1"/>
  <c r="I500" i="1"/>
  <c r="F500" i="1"/>
  <c r="D500" i="1"/>
  <c r="D477" i="1" s="1"/>
  <c r="U498" i="1"/>
  <c r="T498" i="1"/>
  <c r="Q497" i="1"/>
  <c r="O497" i="1"/>
  <c r="U497" i="1" s="1"/>
  <c r="L497" i="1"/>
  <c r="J497" i="1"/>
  <c r="I497" i="1"/>
  <c r="F497" i="1"/>
  <c r="F476" i="1" s="1"/>
  <c r="D497" i="1"/>
  <c r="U495" i="1"/>
  <c r="T495" i="1"/>
  <c r="Q494" i="1"/>
  <c r="O494" i="1"/>
  <c r="U494" i="1" s="1"/>
  <c r="L494" i="1"/>
  <c r="J494" i="1"/>
  <c r="I494" i="1"/>
  <c r="F494" i="1"/>
  <c r="D494" i="1"/>
  <c r="U492" i="1"/>
  <c r="T492" i="1"/>
  <c r="Q491" i="1"/>
  <c r="O491" i="1"/>
  <c r="L491" i="1"/>
  <c r="J491" i="1"/>
  <c r="J476" i="1" s="1"/>
  <c r="I491" i="1"/>
  <c r="F491" i="1"/>
  <c r="D491" i="1"/>
  <c r="U488" i="1"/>
  <c r="T488" i="1"/>
  <c r="Q488" i="1"/>
  <c r="O488" i="1"/>
  <c r="O475" i="1" s="1"/>
  <c r="L488" i="1"/>
  <c r="L475" i="1" s="1"/>
  <c r="J488" i="1"/>
  <c r="I488" i="1"/>
  <c r="F488" i="1"/>
  <c r="F475" i="1" s="1"/>
  <c r="D488" i="1"/>
  <c r="D475" i="1" s="1"/>
  <c r="D471" i="1" s="1"/>
  <c r="O486" i="1"/>
  <c r="J486" i="1"/>
  <c r="F486" i="1"/>
  <c r="L485" i="1"/>
  <c r="J485" i="1"/>
  <c r="D485" i="1"/>
  <c r="Q484" i="1"/>
  <c r="L484" i="1"/>
  <c r="J484" i="1"/>
  <c r="I484" i="1"/>
  <c r="Q483" i="1"/>
  <c r="J483" i="1"/>
  <c r="I483" i="1"/>
  <c r="F483" i="1"/>
  <c r="O482" i="1"/>
  <c r="J482" i="1"/>
  <c r="I482" i="1"/>
  <c r="F482" i="1"/>
  <c r="O481" i="1"/>
  <c r="J481" i="1"/>
  <c r="F481" i="1"/>
  <c r="Q480" i="1"/>
  <c r="O480" i="1"/>
  <c r="I480" i="1"/>
  <c r="F480" i="1"/>
  <c r="Q479" i="1"/>
  <c r="O479" i="1"/>
  <c r="I479" i="1"/>
  <c r="F479" i="1"/>
  <c r="Q478" i="1"/>
  <c r="O478" i="1"/>
  <c r="L478" i="1"/>
  <c r="J478" i="1"/>
  <c r="I478" i="1"/>
  <c r="F478" i="1"/>
  <c r="D478" i="1"/>
  <c r="J477" i="1"/>
  <c r="Q475" i="1"/>
  <c r="J475" i="1"/>
  <c r="I475" i="1"/>
  <c r="Q472" i="1"/>
  <c r="O472" i="1"/>
  <c r="L472" i="1"/>
  <c r="J472" i="1"/>
  <c r="I472" i="1"/>
  <c r="F472" i="1"/>
  <c r="D472" i="1"/>
  <c r="L551" i="1" l="1"/>
  <c r="T555" i="1"/>
  <c r="D553" i="1"/>
  <c r="D551" i="1" s="1"/>
  <c r="T557" i="1"/>
  <c r="J552" i="1"/>
  <c r="U477" i="1"/>
  <c r="T480" i="1"/>
  <c r="D476" i="1"/>
  <c r="L476" i="1"/>
  <c r="T545" i="1"/>
  <c r="J619" i="1"/>
  <c r="U601" i="1"/>
  <c r="T610" i="1"/>
  <c r="U625" i="1"/>
  <c r="U1489" i="1"/>
  <c r="Q471" i="1"/>
  <c r="U486" i="1"/>
  <c r="I476" i="1"/>
  <c r="Q476" i="1"/>
  <c r="U503" i="1"/>
  <c r="U485" i="1"/>
  <c r="T565" i="1"/>
  <c r="T635" i="1"/>
  <c r="Q551" i="1"/>
  <c r="T481" i="1"/>
  <c r="T503" i="1"/>
  <c r="U509" i="1"/>
  <c r="U512" i="1"/>
  <c r="U484" i="1"/>
  <c r="T580" i="1"/>
  <c r="U583" i="1"/>
  <c r="O593" i="1"/>
  <c r="U610" i="1"/>
  <c r="I619" i="1"/>
  <c r="Q619" i="1"/>
  <c r="T622" i="1"/>
  <c r="F635" i="1"/>
  <c r="O635" i="1"/>
  <c r="T644" i="1"/>
  <c r="U478" i="1"/>
  <c r="T482" i="1"/>
  <c r="T475" i="1"/>
  <c r="O476" i="1"/>
  <c r="U476" i="1" s="1"/>
  <c r="T483" i="1"/>
  <c r="T497" i="1"/>
  <c r="I477" i="1"/>
  <c r="Q477" i="1"/>
  <c r="T506" i="1"/>
  <c r="T510" i="1"/>
  <c r="O553" i="1"/>
  <c r="U553" i="1" s="1"/>
  <c r="U556" i="1"/>
  <c r="F589" i="1"/>
  <c r="O589" i="1"/>
  <c r="T621" i="1"/>
  <c r="T632" i="1"/>
  <c r="U638" i="1"/>
  <c r="U644" i="1"/>
  <c r="T649" i="1"/>
  <c r="T641" i="1"/>
  <c r="T647" i="1"/>
  <c r="U651" i="1"/>
  <c r="U647" i="1"/>
  <c r="U635" i="1"/>
  <c r="T638" i="1"/>
  <c r="T651" i="1"/>
  <c r="F619" i="1"/>
  <c r="U621" i="1"/>
  <c r="D619" i="1"/>
  <c r="L619" i="1"/>
  <c r="U622" i="1"/>
  <c r="T625" i="1"/>
  <c r="U632" i="1"/>
  <c r="D589" i="1"/>
  <c r="L589" i="1"/>
  <c r="I551" i="1"/>
  <c r="J554" i="1"/>
  <c r="T554" i="1" s="1"/>
  <c r="T556" i="1"/>
  <c r="T562" i="1"/>
  <c r="U565" i="1"/>
  <c r="T571" i="1"/>
  <c r="T577" i="1"/>
  <c r="U577" i="1"/>
  <c r="U580" i="1"/>
  <c r="F551" i="1"/>
  <c r="O551" i="1"/>
  <c r="U557" i="1"/>
  <c r="U571" i="1"/>
  <c r="U574" i="1"/>
  <c r="U555" i="1"/>
  <c r="T552" i="1"/>
  <c r="T559" i="1"/>
  <c r="T568" i="1"/>
  <c r="U568" i="1"/>
  <c r="T574" i="1"/>
  <c r="T542" i="1"/>
  <c r="U542" i="1"/>
  <c r="U545" i="1"/>
  <c r="T548" i="1"/>
  <c r="L474" i="1"/>
  <c r="L471" i="1"/>
  <c r="U482" i="1"/>
  <c r="U480" i="1"/>
  <c r="T478" i="1"/>
  <c r="J479" i="1"/>
  <c r="T479" i="1" s="1"/>
  <c r="T494" i="1"/>
  <c r="T509" i="1"/>
  <c r="T519" i="1"/>
  <c r="T521" i="1"/>
  <c r="D474" i="1"/>
  <c r="T476" i="1"/>
  <c r="T477" i="1"/>
  <c r="U481" i="1"/>
  <c r="U483" i="1"/>
  <c r="T486" i="1"/>
  <c r="U500" i="1"/>
  <c r="U506" i="1"/>
  <c r="Q474" i="1"/>
  <c r="I474" i="1"/>
  <c r="T484" i="1"/>
  <c r="T485" i="1"/>
  <c r="T491" i="1"/>
  <c r="U491" i="1"/>
  <c r="T515" i="1"/>
  <c r="U515" i="1"/>
  <c r="I589" i="1"/>
  <c r="Q589" i="1"/>
  <c r="F471" i="1"/>
  <c r="F474" i="1"/>
  <c r="F470" i="1" s="1"/>
  <c r="O471" i="1"/>
  <c r="O474" i="1"/>
  <c r="J471" i="1"/>
  <c r="T471" i="1" s="1"/>
  <c r="J536" i="1"/>
  <c r="U593" i="1"/>
  <c r="J589" i="1"/>
  <c r="T593" i="1"/>
  <c r="T619" i="1"/>
  <c r="T518" i="1"/>
  <c r="T546" i="1"/>
  <c r="T601" i="1"/>
  <c r="U649" i="1"/>
  <c r="J551" i="1"/>
  <c r="O619" i="1"/>
  <c r="U619" i="1" s="1"/>
  <c r="T583" i="1"/>
  <c r="Q470" i="1" l="1"/>
  <c r="U479" i="1"/>
  <c r="J474" i="1"/>
  <c r="J470" i="1" s="1"/>
  <c r="U554" i="1"/>
  <c r="L470" i="1"/>
  <c r="D470" i="1"/>
  <c r="I470" i="1"/>
  <c r="T551" i="1"/>
  <c r="U589" i="1"/>
  <c r="T589" i="1"/>
  <c r="O470" i="1"/>
  <c r="U474" i="1"/>
  <c r="U551" i="1"/>
  <c r="T474" i="1" l="1"/>
  <c r="U470" i="1"/>
  <c r="T470" i="1"/>
  <c r="S461" i="1" l="1"/>
  <c r="R461" i="1"/>
  <c r="P461" i="1"/>
  <c r="N461" i="1"/>
  <c r="M461" i="1"/>
  <c r="K461" i="1"/>
  <c r="H461" i="1"/>
  <c r="G461" i="1"/>
  <c r="E461" i="1"/>
  <c r="S460" i="1"/>
  <c r="R460" i="1"/>
  <c r="P460" i="1"/>
  <c r="N460" i="1"/>
  <c r="M460" i="1"/>
  <c r="K460" i="1"/>
  <c r="H460" i="1"/>
  <c r="G460" i="1"/>
  <c r="E460" i="1"/>
  <c r="D457" i="1"/>
  <c r="T456" i="1"/>
  <c r="O456" i="1"/>
  <c r="J456" i="1"/>
  <c r="D456" i="1"/>
  <c r="O454" i="1"/>
  <c r="J454" i="1"/>
  <c r="D454" i="1"/>
  <c r="T453" i="1"/>
  <c r="O453" i="1"/>
  <c r="J453" i="1"/>
  <c r="D453" i="1"/>
  <c r="D452" i="1"/>
  <c r="T451" i="1"/>
  <c r="O451" i="1"/>
  <c r="J451" i="1"/>
  <c r="D449" i="1"/>
  <c r="O448" i="1"/>
  <c r="J448" i="1"/>
  <c r="D448" i="1"/>
  <c r="D447" i="1"/>
  <c r="D446" i="1"/>
  <c r="T444" i="1"/>
  <c r="O444" i="1"/>
  <c r="J444" i="1"/>
  <c r="D444" i="1"/>
  <c r="T443" i="1"/>
  <c r="O443" i="1"/>
  <c r="J443" i="1"/>
  <c r="D443" i="1"/>
  <c r="T442" i="1"/>
  <c r="O442" i="1"/>
  <c r="J442" i="1"/>
  <c r="D442" i="1"/>
  <c r="T441" i="1"/>
  <c r="O441" i="1"/>
  <c r="J441" i="1"/>
  <c r="D441" i="1"/>
  <c r="T440" i="1"/>
  <c r="O440" i="1"/>
  <c r="J440" i="1"/>
  <c r="D440" i="1"/>
  <c r="T437" i="1"/>
  <c r="O437" i="1"/>
  <c r="J437" i="1"/>
  <c r="D437" i="1"/>
  <c r="D433" i="1"/>
  <c r="D431" i="1"/>
  <c r="T429" i="1"/>
  <c r="O429" i="1"/>
  <c r="J429" i="1"/>
  <c r="D429" i="1"/>
  <c r="T427" i="1"/>
  <c r="O427" i="1"/>
  <c r="J427" i="1"/>
  <c r="D427" i="1"/>
  <c r="Q425" i="1"/>
  <c r="Q460" i="1" s="1"/>
  <c r="L425" i="1"/>
  <c r="I425" i="1"/>
  <c r="I460" i="1" s="1"/>
  <c r="F425" i="1"/>
  <c r="F460" i="1" s="1"/>
  <c r="D425" i="1"/>
  <c r="D460" i="1" s="1"/>
  <c r="O424" i="1"/>
  <c r="J424" i="1"/>
  <c r="D424" i="1"/>
  <c r="O422" i="1"/>
  <c r="U422" i="1" s="1"/>
  <c r="J422" i="1"/>
  <c r="I422" i="1"/>
  <c r="T422" i="1" s="1"/>
  <c r="D422" i="1"/>
  <c r="O421" i="1"/>
  <c r="J421" i="1"/>
  <c r="D421" i="1"/>
  <c r="O420" i="1"/>
  <c r="J420" i="1"/>
  <c r="F420" i="1"/>
  <c r="D420" i="1"/>
  <c r="O419" i="1"/>
  <c r="J419" i="1"/>
  <c r="D419" i="1"/>
  <c r="O418" i="1"/>
  <c r="J418" i="1"/>
  <c r="D418" i="1"/>
  <c r="T412" i="1"/>
  <c r="O412" i="1"/>
  <c r="J412" i="1"/>
  <c r="D412" i="1"/>
  <c r="T410" i="1"/>
  <c r="O410" i="1"/>
  <c r="J410" i="1"/>
  <c r="D410" i="1"/>
  <c r="T408" i="1"/>
  <c r="O408" i="1"/>
  <c r="J408" i="1"/>
  <c r="D408" i="1"/>
  <c r="T406" i="1"/>
  <c r="O406" i="1"/>
  <c r="U406" i="1" s="1"/>
  <c r="J406" i="1"/>
  <c r="D406" i="1"/>
  <c r="O401" i="1"/>
  <c r="J401" i="1"/>
  <c r="D401" i="1"/>
  <c r="T400" i="1"/>
  <c r="O400" i="1"/>
  <c r="J400" i="1"/>
  <c r="D400" i="1"/>
  <c r="T399" i="1"/>
  <c r="O399" i="1"/>
  <c r="J399" i="1"/>
  <c r="D399" i="1"/>
  <c r="T398" i="1"/>
  <c r="O398" i="1"/>
  <c r="J398" i="1"/>
  <c r="D398" i="1"/>
  <c r="T397" i="1"/>
  <c r="O397" i="1"/>
  <c r="J397" i="1"/>
  <c r="D397" i="1"/>
  <c r="T396" i="1"/>
  <c r="O396" i="1"/>
  <c r="J396" i="1"/>
  <c r="D396" i="1"/>
  <c r="Q392" i="1"/>
  <c r="Q461" i="1" s="1"/>
  <c r="L392" i="1"/>
  <c r="J392" i="1" s="1"/>
  <c r="I392" i="1"/>
  <c r="I461" i="1" s="1"/>
  <c r="F392" i="1"/>
  <c r="D392" i="1" s="1"/>
  <c r="D461" i="1" s="1"/>
  <c r="U396" i="1" l="1"/>
  <c r="U440" i="1"/>
  <c r="U453" i="1"/>
  <c r="U408" i="1"/>
  <c r="U441" i="1"/>
  <c r="U444" i="1"/>
  <c r="U397" i="1"/>
  <c r="U400" i="1"/>
  <c r="T425" i="1"/>
  <c r="T460" i="1" s="1"/>
  <c r="U427" i="1"/>
  <c r="U429" i="1"/>
  <c r="U456" i="1"/>
  <c r="L461" i="1"/>
  <c r="J425" i="1"/>
  <c r="J460" i="1" s="1"/>
  <c r="U437" i="1"/>
  <c r="U451" i="1"/>
  <c r="U442" i="1"/>
  <c r="U443" i="1"/>
  <c r="U399" i="1"/>
  <c r="U410" i="1"/>
  <c r="U412" i="1"/>
  <c r="O392" i="1"/>
  <c r="U398" i="1"/>
  <c r="T461" i="1"/>
  <c r="T392" i="1"/>
  <c r="L460" i="1"/>
  <c r="F461" i="1"/>
  <c r="O425" i="1"/>
  <c r="O461" i="1" l="1"/>
  <c r="J461" i="1"/>
  <c r="U392" i="1"/>
  <c r="O460" i="1"/>
  <c r="U425" i="1"/>
  <c r="U460" i="1" s="1"/>
  <c r="U461" i="1" l="1"/>
  <c r="T383" i="1"/>
  <c r="T382" i="1"/>
  <c r="F379" i="1"/>
  <c r="D379" i="1"/>
  <c r="T373" i="1"/>
  <c r="F373" i="1"/>
  <c r="F372" i="1" s="1"/>
  <c r="D373" i="1"/>
  <c r="T371" i="1"/>
  <c r="T369" i="1"/>
  <c r="T368" i="1"/>
  <c r="T366" i="1"/>
  <c r="T365" i="1"/>
  <c r="T363" i="1"/>
  <c r="T362" i="1"/>
  <c r="T360" i="1"/>
  <c r="T359" i="1"/>
  <c r="Q358" i="1"/>
  <c r="O358" i="1"/>
  <c r="T358" i="1" s="1"/>
  <c r="L358" i="1"/>
  <c r="J358" i="1"/>
  <c r="I358" i="1"/>
  <c r="F358" i="1"/>
  <c r="D358" i="1"/>
  <c r="O356" i="1"/>
  <c r="T356" i="1" s="1"/>
  <c r="J356" i="1"/>
  <c r="D356" i="1"/>
  <c r="O355" i="1"/>
  <c r="L355" i="1"/>
  <c r="J355" i="1"/>
  <c r="I355" i="1"/>
  <c r="F355" i="1"/>
  <c r="D355" i="1" s="1"/>
  <c r="T353" i="1"/>
  <c r="F353" i="1"/>
  <c r="D353" i="1"/>
  <c r="O352" i="1"/>
  <c r="O351" i="1" s="1"/>
  <c r="J352" i="1"/>
  <c r="J351" i="1" s="1"/>
  <c r="F352" i="1"/>
  <c r="D352" i="1" s="1"/>
  <c r="Q351" i="1"/>
  <c r="M351" i="1"/>
  <c r="F351" i="1"/>
  <c r="D351" i="1" s="1"/>
  <c r="T355" i="1" l="1"/>
  <c r="T352" i="1"/>
  <c r="S342" i="1" l="1"/>
  <c r="R342" i="1"/>
  <c r="P342" i="1"/>
  <c r="N342" i="1"/>
  <c r="N340" i="1" s="1"/>
  <c r="N338" i="1" s="1"/>
  <c r="N327" i="1" s="1"/>
  <c r="M342" i="1"/>
  <c r="M340" i="1" s="1"/>
  <c r="M338" i="1" s="1"/>
  <c r="M327" i="1" s="1"/>
  <c r="K342" i="1"/>
  <c r="K340" i="1" s="1"/>
  <c r="H342" i="1"/>
  <c r="G342" i="1"/>
  <c r="E342" i="1"/>
  <c r="E340" i="1" s="1"/>
  <c r="R340" i="1"/>
  <c r="R338" i="1" s="1"/>
  <c r="R327" i="1" s="1"/>
  <c r="P340" i="1"/>
  <c r="G340" i="1"/>
  <c r="G338" i="1" s="1"/>
  <c r="G327" i="1" s="1"/>
  <c r="Q338" i="1"/>
  <c r="Q327" i="1" s="1"/>
  <c r="L338" i="1"/>
  <c r="I338" i="1"/>
  <c r="F338" i="1"/>
  <c r="O336" i="1"/>
  <c r="J336" i="1"/>
  <c r="D336" i="1"/>
  <c r="O334" i="1"/>
  <c r="J334" i="1"/>
  <c r="D334" i="1"/>
  <c r="O332" i="1"/>
  <c r="J332" i="1"/>
  <c r="D332" i="1"/>
  <c r="S330" i="1"/>
  <c r="R330" i="1"/>
  <c r="Q330" i="1"/>
  <c r="Q326" i="1" s="1"/>
  <c r="P330" i="1"/>
  <c r="P326" i="1" s="1"/>
  <c r="N330" i="1"/>
  <c r="M330" i="1"/>
  <c r="M326" i="1" s="1"/>
  <c r="L330" i="1"/>
  <c r="L326" i="1" s="1"/>
  <c r="K330" i="1"/>
  <c r="I330" i="1"/>
  <c r="I326" i="1" s="1"/>
  <c r="H330" i="1"/>
  <c r="H326" i="1" s="1"/>
  <c r="G330" i="1"/>
  <c r="F330" i="1"/>
  <c r="F326" i="1" s="1"/>
  <c r="E330" i="1"/>
  <c r="E326" i="1" s="1"/>
  <c r="S329" i="1"/>
  <c r="S325" i="1" s="1"/>
  <c r="R329" i="1"/>
  <c r="R325" i="1" s="1"/>
  <c r="Q329" i="1"/>
  <c r="P329" i="1"/>
  <c r="P325" i="1" s="1"/>
  <c r="N329" i="1"/>
  <c r="N325" i="1" s="1"/>
  <c r="M329" i="1"/>
  <c r="L329" i="1"/>
  <c r="K329" i="1"/>
  <c r="K325" i="1" s="1"/>
  <c r="J329" i="1"/>
  <c r="I329" i="1"/>
  <c r="I325" i="1" s="1"/>
  <c r="H329" i="1"/>
  <c r="G329" i="1"/>
  <c r="G325" i="1" s="1"/>
  <c r="F329" i="1"/>
  <c r="F325" i="1" s="1"/>
  <c r="E329" i="1"/>
  <c r="E325" i="1" s="1"/>
  <c r="L327" i="1"/>
  <c r="I327" i="1"/>
  <c r="F327" i="1"/>
  <c r="S326" i="1"/>
  <c r="R326" i="1"/>
  <c r="N326" i="1"/>
  <c r="K326" i="1"/>
  <c r="G326" i="1"/>
  <c r="Q325" i="1"/>
  <c r="M325" i="1"/>
  <c r="L325" i="1"/>
  <c r="H325" i="1"/>
  <c r="D330" i="1" l="1"/>
  <c r="O329" i="1"/>
  <c r="D329" i="1"/>
  <c r="D325" i="1" s="1"/>
  <c r="J340" i="1"/>
  <c r="K338" i="1"/>
  <c r="K327" i="1" s="1"/>
  <c r="O342" i="1"/>
  <c r="D342" i="1"/>
  <c r="O325" i="1"/>
  <c r="D326" i="1"/>
  <c r="P338" i="1"/>
  <c r="P327" i="1" s="1"/>
  <c r="J342" i="1"/>
  <c r="T342" i="1" s="1"/>
  <c r="J325" i="1"/>
  <c r="J330" i="1"/>
  <c r="E338" i="1"/>
  <c r="E327" i="1" s="1"/>
  <c r="H340" i="1"/>
  <c r="H338" i="1" s="1"/>
  <c r="H327" i="1" s="1"/>
  <c r="S340" i="1"/>
  <c r="S338" i="1" s="1"/>
  <c r="S327" i="1" s="1"/>
  <c r="O330" i="1"/>
  <c r="O316" i="1"/>
  <c r="J316" i="1"/>
  <c r="T316" i="1" s="1"/>
  <c r="D316" i="1"/>
  <c r="O314" i="1"/>
  <c r="J314" i="1"/>
  <c r="T314" i="1" s="1"/>
  <c r="D314" i="1"/>
  <c r="D311" i="1" s="1"/>
  <c r="S311" i="1"/>
  <c r="R311" i="1"/>
  <c r="Q311" i="1"/>
  <c r="P311" i="1"/>
  <c r="N311" i="1"/>
  <c r="M311" i="1"/>
  <c r="L311" i="1"/>
  <c r="K311" i="1"/>
  <c r="I311" i="1"/>
  <c r="H311" i="1"/>
  <c r="G311" i="1"/>
  <c r="F311" i="1"/>
  <c r="E311" i="1"/>
  <c r="J311" i="1" l="1"/>
  <c r="T311" i="1" s="1"/>
  <c r="U342" i="1"/>
  <c r="O326" i="1"/>
  <c r="J338" i="1"/>
  <c r="J326" i="1"/>
  <c r="O340" i="1"/>
  <c r="D340" i="1"/>
  <c r="D338" i="1" s="1"/>
  <c r="D327" i="1" s="1"/>
  <c r="O311" i="1"/>
  <c r="J327" i="1" l="1"/>
  <c r="T327" i="1" s="1"/>
  <c r="T338" i="1"/>
  <c r="O338" i="1"/>
  <c r="Q300" i="1"/>
  <c r="O300" i="1"/>
  <c r="L300" i="1"/>
  <c r="J300" i="1"/>
  <c r="I300" i="1"/>
  <c r="F300" i="1"/>
  <c r="D300" i="1"/>
  <c r="Q296" i="1"/>
  <c r="O296" i="1"/>
  <c r="L296" i="1"/>
  <c r="J296" i="1"/>
  <c r="I296" i="1"/>
  <c r="F296" i="1"/>
  <c r="D296" i="1"/>
  <c r="T295" i="1"/>
  <c r="Q293" i="1"/>
  <c r="L293" i="1"/>
  <c r="T293" i="1" s="1"/>
  <c r="U292" i="1"/>
  <c r="T292" i="1"/>
  <c r="Q292" i="1"/>
  <c r="Q291" i="1" s="1"/>
  <c r="Q289" i="1" s="1"/>
  <c r="L292" i="1"/>
  <c r="L291" i="1" s="1"/>
  <c r="O291" i="1"/>
  <c r="O289" i="1" s="1"/>
  <c r="J291" i="1"/>
  <c r="I291" i="1"/>
  <c r="I289" i="1" s="1"/>
  <c r="F291" i="1"/>
  <c r="F289" i="1" s="1"/>
  <c r="D291" i="1"/>
  <c r="D289" i="1" s="1"/>
  <c r="J289" i="1"/>
  <c r="D286" i="1"/>
  <c r="Q285" i="1"/>
  <c r="O285" i="1"/>
  <c r="L285" i="1"/>
  <c r="L284" i="1" s="1"/>
  <c r="J285" i="1"/>
  <c r="I285" i="1"/>
  <c r="G285" i="1"/>
  <c r="F285" i="1"/>
  <c r="D285" i="1"/>
  <c r="Q284" i="1"/>
  <c r="O284" i="1"/>
  <c r="J284" i="1"/>
  <c r="I284" i="1"/>
  <c r="G284" i="1"/>
  <c r="F284" i="1"/>
  <c r="D284" i="1"/>
  <c r="D283" i="1"/>
  <c r="Q282" i="1"/>
  <c r="O282" i="1"/>
  <c r="L282" i="1"/>
  <c r="J282" i="1"/>
  <c r="I282" i="1"/>
  <c r="G282" i="1"/>
  <c r="G281" i="1" s="1"/>
  <c r="F282" i="1"/>
  <c r="F281" i="1" s="1"/>
  <c r="D282" i="1"/>
  <c r="D281" i="1" s="1"/>
  <c r="O280" i="1"/>
  <c r="O279" i="1" s="1"/>
  <c r="J280" i="1"/>
  <c r="J279" i="1" s="1"/>
  <c r="D280" i="1"/>
  <c r="D279" i="1" s="1"/>
  <c r="U279" i="1"/>
  <c r="T279" i="1"/>
  <c r="R279" i="1"/>
  <c r="Q279" i="1"/>
  <c r="M279" i="1"/>
  <c r="L279" i="1"/>
  <c r="G279" i="1"/>
  <c r="F279" i="1"/>
  <c r="O278" i="1"/>
  <c r="J278" i="1"/>
  <c r="G278" i="1"/>
  <c r="G277" i="1" s="1"/>
  <c r="F277" i="1"/>
  <c r="O276" i="1"/>
  <c r="O275" i="1" s="1"/>
  <c r="J276" i="1"/>
  <c r="D276" i="1"/>
  <c r="D275" i="1" s="1"/>
  <c r="U275" i="1"/>
  <c r="T275" i="1"/>
  <c r="R275" i="1"/>
  <c r="R274" i="1" s="1"/>
  <c r="R272" i="1" s="1"/>
  <c r="Q275" i="1"/>
  <c r="M275" i="1"/>
  <c r="M274" i="1" s="1"/>
  <c r="L275" i="1"/>
  <c r="J275" i="1"/>
  <c r="I275" i="1"/>
  <c r="I274" i="1" s="1"/>
  <c r="I272" i="1" s="1"/>
  <c r="G275" i="1"/>
  <c r="F275" i="1"/>
  <c r="Q274" i="1"/>
  <c r="Q272" i="1" s="1"/>
  <c r="G271" i="1"/>
  <c r="D271" i="1" s="1"/>
  <c r="D270" i="1" s="1"/>
  <c r="R270" i="1"/>
  <c r="Q270" i="1"/>
  <c r="O270" i="1"/>
  <c r="M270" i="1"/>
  <c r="M247" i="1" s="1"/>
  <c r="L270" i="1"/>
  <c r="J270" i="1"/>
  <c r="I270" i="1"/>
  <c r="I247" i="1" s="1"/>
  <c r="G270" i="1"/>
  <c r="G247" i="1" s="1"/>
  <c r="F270" i="1"/>
  <c r="Q265" i="1"/>
  <c r="O265" i="1"/>
  <c r="L265" i="1"/>
  <c r="J265" i="1"/>
  <c r="I265" i="1"/>
  <c r="F265" i="1"/>
  <c r="D265" i="1"/>
  <c r="F251" i="1"/>
  <c r="Q249" i="1"/>
  <c r="O249" i="1"/>
  <c r="O247" i="1" s="1"/>
  <c r="L249" i="1"/>
  <c r="J249" i="1"/>
  <c r="I249" i="1"/>
  <c r="F249" i="1"/>
  <c r="F247" i="1" s="1"/>
  <c r="D249" i="1"/>
  <c r="R247" i="1"/>
  <c r="U241" i="1"/>
  <c r="J241" i="1"/>
  <c r="T241" i="1" s="1"/>
  <c r="Q239" i="1"/>
  <c r="O239" i="1"/>
  <c r="L239" i="1"/>
  <c r="T239" i="1" s="1"/>
  <c r="J239" i="1"/>
  <c r="I239" i="1"/>
  <c r="F239" i="1"/>
  <c r="D239" i="1"/>
  <c r="Q235" i="1"/>
  <c r="O235" i="1"/>
  <c r="L235" i="1"/>
  <c r="J235" i="1"/>
  <c r="J233" i="1" s="1"/>
  <c r="I235" i="1"/>
  <c r="F235" i="1"/>
  <c r="D235" i="1"/>
  <c r="M233" i="1"/>
  <c r="G233" i="1"/>
  <c r="U232" i="1"/>
  <c r="T232" i="1"/>
  <c r="O232" i="1"/>
  <c r="O231" i="1" s="1"/>
  <c r="O229" i="1" s="1"/>
  <c r="J232" i="1"/>
  <c r="J231" i="1" s="1"/>
  <c r="J229" i="1" s="1"/>
  <c r="R231" i="1"/>
  <c r="R229" i="1" s="1"/>
  <c r="Q231" i="1"/>
  <c r="U231" i="1" s="1"/>
  <c r="M229" i="1"/>
  <c r="L229" i="1"/>
  <c r="I229" i="1"/>
  <c r="G229" i="1"/>
  <c r="F229" i="1"/>
  <c r="D229" i="1"/>
  <c r="T221" i="1"/>
  <c r="T219" i="1"/>
  <c r="U216" i="1"/>
  <c r="T216" i="1"/>
  <c r="R214" i="1"/>
  <c r="R212" i="1" s="1"/>
  <c r="Q214" i="1"/>
  <c r="O214" i="1"/>
  <c r="M214" i="1"/>
  <c r="M212" i="1" s="1"/>
  <c r="L214" i="1"/>
  <c r="L212" i="1" s="1"/>
  <c r="I214" i="1"/>
  <c r="I212" i="1" s="1"/>
  <c r="G214" i="1"/>
  <c r="G212" i="1" s="1"/>
  <c r="F214" i="1"/>
  <c r="F212" i="1" s="1"/>
  <c r="D214" i="1"/>
  <c r="D212" i="1" s="1"/>
  <c r="Q212" i="1"/>
  <c r="O212" i="1"/>
  <c r="U206" i="1"/>
  <c r="T206" i="1"/>
  <c r="R204" i="1"/>
  <c r="R202" i="1" s="1"/>
  <c r="Q204" i="1"/>
  <c r="Q202" i="1" s="1"/>
  <c r="P204" i="1"/>
  <c r="P202" i="1" s="1"/>
  <c r="O204" i="1"/>
  <c r="O202" i="1" s="1"/>
  <c r="M204" i="1"/>
  <c r="M202" i="1" s="1"/>
  <c r="L204" i="1"/>
  <c r="L202" i="1" s="1"/>
  <c r="K204" i="1"/>
  <c r="K202" i="1" s="1"/>
  <c r="J204" i="1"/>
  <c r="J202" i="1" s="1"/>
  <c r="I204" i="1"/>
  <c r="G204" i="1"/>
  <c r="G202" i="1" s="1"/>
  <c r="F204" i="1"/>
  <c r="F202" i="1" s="1"/>
  <c r="E204" i="1"/>
  <c r="E202" i="1" s="1"/>
  <c r="D204" i="1"/>
  <c r="D202" i="1" s="1"/>
  <c r="T200" i="1"/>
  <c r="D199" i="1"/>
  <c r="D195" i="1" s="1"/>
  <c r="D193" i="1" s="1"/>
  <c r="U198" i="1"/>
  <c r="T198" i="1"/>
  <c r="Q195" i="1"/>
  <c r="P195" i="1"/>
  <c r="P193" i="1" s="1"/>
  <c r="O195" i="1"/>
  <c r="O193" i="1" s="1"/>
  <c r="M195" i="1"/>
  <c r="M193" i="1" s="1"/>
  <c r="L195" i="1"/>
  <c r="L193" i="1" s="1"/>
  <c r="K195" i="1"/>
  <c r="J195" i="1"/>
  <c r="J193" i="1" s="1"/>
  <c r="I195" i="1"/>
  <c r="I193" i="1" s="1"/>
  <c r="G195" i="1"/>
  <c r="G193" i="1" s="1"/>
  <c r="F195" i="1"/>
  <c r="F193" i="1" s="1"/>
  <c r="E195" i="1"/>
  <c r="E193" i="1" s="1"/>
  <c r="R193" i="1"/>
  <c r="K193" i="1"/>
  <c r="Q190" i="1"/>
  <c r="O190" i="1"/>
  <c r="L190" i="1"/>
  <c r="J190" i="1"/>
  <c r="D190" i="1"/>
  <c r="Q188" i="1"/>
  <c r="O188" i="1"/>
  <c r="L188" i="1"/>
  <c r="J188" i="1"/>
  <c r="D188" i="1"/>
  <c r="D187" i="1"/>
  <c r="F186" i="1"/>
  <c r="D186" i="1" s="1"/>
  <c r="Q184" i="1"/>
  <c r="O184" i="1"/>
  <c r="L184" i="1"/>
  <c r="J184" i="1"/>
  <c r="I184" i="1"/>
  <c r="O183" i="1"/>
  <c r="Q183" i="1" s="1"/>
  <c r="J183" i="1"/>
  <c r="T183" i="1" s="1"/>
  <c r="U182" i="1"/>
  <c r="T182" i="1"/>
  <c r="O182" i="1"/>
  <c r="J182" i="1"/>
  <c r="U181" i="1"/>
  <c r="O181" i="1"/>
  <c r="O180" i="1" s="1"/>
  <c r="J181" i="1"/>
  <c r="T181" i="1" s="1"/>
  <c r="Q180" i="1"/>
  <c r="L180" i="1"/>
  <c r="I180" i="1"/>
  <c r="F180" i="1"/>
  <c r="D180" i="1"/>
  <c r="U214" i="1" l="1"/>
  <c r="D233" i="1"/>
  <c r="L233" i="1"/>
  <c r="T233" i="1" s="1"/>
  <c r="U204" i="1"/>
  <c r="U195" i="1"/>
  <c r="O327" i="1"/>
  <c r="U327" i="1" s="1"/>
  <c r="U338" i="1"/>
  <c r="T180" i="1"/>
  <c r="E191" i="1"/>
  <c r="E178" i="1" s="1"/>
  <c r="Q229" i="1"/>
  <c r="U229" i="1" s="1"/>
  <c r="F233" i="1"/>
  <c r="L247" i="1"/>
  <c r="D247" i="1"/>
  <c r="T212" i="1"/>
  <c r="O191" i="1"/>
  <c r="U202" i="1"/>
  <c r="O233" i="1"/>
  <c r="J247" i="1"/>
  <c r="L274" i="1"/>
  <c r="L272" i="1" s="1"/>
  <c r="U291" i="1"/>
  <c r="D278" i="1"/>
  <c r="D277" i="1" s="1"/>
  <c r="F274" i="1"/>
  <c r="F272" i="1" s="1"/>
  <c r="Q247" i="1"/>
  <c r="I233" i="1"/>
  <c r="Q233" i="1"/>
  <c r="U239" i="1"/>
  <c r="G191" i="1"/>
  <c r="L191" i="1"/>
  <c r="T195" i="1"/>
  <c r="T204" i="1"/>
  <c r="T231" i="1"/>
  <c r="M191" i="1"/>
  <c r="U212" i="1"/>
  <c r="T214" i="1"/>
  <c r="D191" i="1"/>
  <c r="F191" i="1"/>
  <c r="K191" i="1"/>
  <c r="K178" i="1" s="1"/>
  <c r="P191" i="1"/>
  <c r="P178" i="1" s="1"/>
  <c r="J214" i="1"/>
  <c r="J212" i="1" s="1"/>
  <c r="J191" i="1" s="1"/>
  <c r="U183" i="1"/>
  <c r="G274" i="1"/>
  <c r="G272" i="1" s="1"/>
  <c r="M272" i="1"/>
  <c r="R191" i="1"/>
  <c r="R178" i="1" s="1"/>
  <c r="U180" i="1"/>
  <c r="J180" i="1"/>
  <c r="F184" i="1"/>
  <c r="D184" i="1" s="1"/>
  <c r="Q193" i="1"/>
  <c r="O274" i="1"/>
  <c r="O272" i="1" s="1"/>
  <c r="L289" i="1"/>
  <c r="T289" i="1" s="1"/>
  <c r="T291" i="1"/>
  <c r="I202" i="1"/>
  <c r="T202" i="1" s="1"/>
  <c r="J274" i="1" l="1"/>
  <c r="J272" i="1" s="1"/>
  <c r="G178" i="1"/>
  <c r="U233" i="1"/>
  <c r="O178" i="1"/>
  <c r="T229" i="1"/>
  <c r="F178" i="1"/>
  <c r="M178" i="1"/>
  <c r="U289" i="1"/>
  <c r="D272" i="1"/>
  <c r="D178" i="1" s="1"/>
  <c r="U193" i="1"/>
  <c r="T193" i="1"/>
  <c r="Q191" i="1"/>
  <c r="J178" i="1"/>
  <c r="I191" i="1"/>
  <c r="I178" i="1" s="1"/>
  <c r="D274" i="1"/>
  <c r="L178" i="1"/>
  <c r="T178" i="1" l="1"/>
  <c r="U191" i="1"/>
  <c r="Q178" i="1"/>
  <c r="U178" i="1" s="1"/>
  <c r="P136" i="1" l="1"/>
  <c r="O136" i="1"/>
  <c r="K136" i="1"/>
  <c r="K128" i="1" s="1"/>
  <c r="J136" i="1"/>
  <c r="L127" i="1"/>
  <c r="U1649" i="1"/>
  <c r="Q1649" i="1"/>
  <c r="O1649" i="1"/>
  <c r="O1630" i="1"/>
  <c r="Q1630" i="1"/>
  <c r="U1630" i="1"/>
  <c r="U1646" i="1"/>
  <c r="O1646" i="1"/>
  <c r="Q1646" i="1"/>
  <c r="O1663" i="1"/>
  <c r="U1663" i="1"/>
  <c r="U1650" i="1"/>
  <c r="O1650" i="1"/>
  <c r="Q1650" i="1"/>
  <c r="U1664" i="1"/>
  <c r="P1664" i="1"/>
  <c r="O1664" i="1"/>
  <c r="O1640" i="1"/>
  <c r="U1640" i="1"/>
  <c r="Q1640" i="1"/>
  <c r="O1637" i="1"/>
  <c r="Q1637" i="1"/>
  <c r="U1638" i="1"/>
  <c r="O1638" i="1"/>
  <c r="Q1638" i="1"/>
  <c r="U1469" i="1"/>
  <c r="U1632" i="1"/>
  <c r="Q1632" i="1"/>
  <c r="O1632" i="1"/>
  <c r="O1629" i="1"/>
  <c r="U1629" i="1"/>
  <c r="O1651" i="1"/>
  <c r="Q1651" i="1"/>
  <c r="U1651" i="1"/>
  <c r="P1469" i="1"/>
  <c r="O1469" i="1"/>
  <c r="P1663" i="1"/>
  <c r="P1541" i="1"/>
  <c r="O1541" i="1"/>
  <c r="U1541" i="1"/>
  <c r="Q1629" i="1"/>
  <c r="Q1541" i="1"/>
  <c r="Q1469" i="1"/>
</calcChain>
</file>

<file path=xl/comments1.xml><?xml version="1.0" encoding="utf-8"?>
<comments xmlns="http://schemas.openxmlformats.org/spreadsheetml/2006/main">
  <authors>
    <author>sparomov</author>
  </authors>
  <commentList>
    <comment ref="J1021" authorId="0" shapeId="0">
      <text>
        <r>
          <rPr>
            <b/>
            <sz val="8"/>
            <color indexed="81"/>
            <rFont val="Tahoma"/>
            <family val="2"/>
            <charset val="204"/>
          </rPr>
          <t>sparomov:</t>
        </r>
        <r>
          <rPr>
            <sz val="8"/>
            <color indexed="81"/>
            <rFont val="Tahoma"/>
            <family val="2"/>
            <charset val="204"/>
          </rPr>
          <t xml:space="preserve">
Узнать у С.П., что за цифра</t>
        </r>
      </text>
    </comment>
  </commentList>
</comments>
</file>

<file path=xl/sharedStrings.xml><?xml version="1.0" encoding="utf-8"?>
<sst xmlns="http://schemas.openxmlformats.org/spreadsheetml/2006/main" count="3048" uniqueCount="1333">
  <si>
    <t>Наименование ответственного исполнителя, соисполнителя, участника</t>
  </si>
  <si>
    <t>Срок начала реализации мероприятия</t>
  </si>
  <si>
    <t>Срок окончания реализации мероприятия</t>
  </si>
  <si>
    <t xml:space="preserve">Объем финансирования государственной программы </t>
  </si>
  <si>
    <t xml:space="preserve">% кассового исполнения  окружного бюджета  в отчетном периоде по отношению к графе 9 </t>
  </si>
  <si>
    <t>%  фактического освоения окружного бюджета  в отчетном периоде по отношению к кассовому исполнению окружного бюджета</t>
  </si>
  <si>
    <t>Запланированно на текущий год</t>
  </si>
  <si>
    <t>Утверждено окружным бюджетом  на отчетный период текущего года</t>
  </si>
  <si>
    <t>Кассовое исполнение</t>
  </si>
  <si>
    <t>Фактическое исполнение</t>
  </si>
  <si>
    <t>Всего</t>
  </si>
  <si>
    <t>в том числе:</t>
  </si>
  <si>
    <t>Фед. бюджет</t>
  </si>
  <si>
    <t>окружной бюджет</t>
  </si>
  <si>
    <t>местные бюджеты</t>
  </si>
  <si>
    <t>Иные источники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</si>
  <si>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Ненецком автономном округе"</t>
  </si>
  <si>
    <t>Всего, в том числе:</t>
  </si>
  <si>
    <t xml:space="preserve"> - </t>
  </si>
  <si>
    <t>Ответственный исполнитель (Департамент ПР и АПК НАО)</t>
  </si>
  <si>
    <t>Соисполнитель (Департамент строительства, жилищно-коммунального хозяйства, энергетики и транспорта Ненецкого автономного округа)</t>
  </si>
  <si>
    <t>ПОДПРОГРАММА 1  "Создание условий для развития сельского хозяйства и регулирования рынков сельскохозяйственной продукции, сырья и продовольствия в Ненецком автономном округе"</t>
  </si>
  <si>
    <t>Участник (КУ НАО "Дирекция строящегося рыбоперерабатывающего завода в г. Нарьян-Маре")</t>
  </si>
  <si>
    <t>ОСНОВНОЕ МЕРОПРИЯТИЕ 1 Реализация государственной политики в сфере агропромышленного комплекса, формирования и регулирования рынков сельскохозяйственной продукции, сырья и продовольствия в Ненецком автономном округе</t>
  </si>
  <si>
    <t>Исполнитель - Департамент ПР и АПК НАО</t>
  </si>
  <si>
    <t>январь</t>
  </si>
  <si>
    <t>декабрь</t>
  </si>
  <si>
    <t>ОСНОВНОЕ МЕРОПРИЯТИЕ 2 Организация деятельности по созданию единого технологического комплекса по приему и производству рыбной продукции, обеспечивающего переработку водных биоресурсов, добываемых на территории Ненецкого автономного округа</t>
  </si>
  <si>
    <t>Исполнитель - Департамент ПР и АПК НАО, Участник КУ НАО "Дирекция строящегося рыбоперерабатывающего завода в г. Нарьян-Маре"</t>
  </si>
  <si>
    <t>ПОДПРОГРАММА 2 "Формирование и регулирование рынков сельскохозяйственной продукции, сырья и продовольствия"</t>
  </si>
  <si>
    <t>Участник (КУ НАО "Централизованный стройзаказчик")</t>
  </si>
  <si>
    <t>ОСНОВНОЕ МЕРОПРИЯТИЕ 1 Инвестиционная деятельность в сфере агропромышленного комплекса</t>
  </si>
  <si>
    <t>Исполнитель - Департамент ПР и АПК НАО; Участник КУ НАО "Дирекция строящегося рыбоперерабатывающего завода в г. Нарьян-Маре"</t>
  </si>
  <si>
    <t>Разработка ПСД строительства рыбоперерабатывающего цеха в г. Нарьян-Мар</t>
  </si>
  <si>
    <t>август</t>
  </si>
  <si>
    <t>ОСНОВНОЕ МЕРОПРИЯТИЕ 2 Субсидии юридическим лицам, осуществляющим производство электрической энергии в сельских населённых пунктах и ее реализацию сельхозтоваропроизводителям для возмещения убытков, возникающих в результате государственного регулирования тарифов на электрическую энергию, и сельхозтоваропроизводителям, осуществляющим производство электрической энергии в сельских населённых пунктах и использующим ее на нужды сельхозпроизводства</t>
  </si>
  <si>
    <t>ОСНОВНОЕ МЕРОПРИЯТИЕ 3 Предоставление субсидий юридическим лицам, индивидуальным предпринимателям, физическим лицам, осуществляющим на территории Ненецкого автономного округа производство и реализацию продукции глубокой переработки водных биологических ресурсов</t>
  </si>
  <si>
    <t>ОСНОВНОЕ МЕРОПРИЯТИЕ 4 Субсидии предприятиям АПК на возмещение расходов при финансировании мероприятий по предоставлению продукции на выставках и конкурсах</t>
  </si>
  <si>
    <t>ОСНОВНОЕ МЕРОПРИЯТИЕ 5 Предоставление субсидий сельхозтоваропроизводителям, в целях финансового обеспечения (возмещения) затрат в связи с производством сельскохозяйственной продукции оленеводства в части расходов на приобретение и поставку техники и оборудования, используемых в оленеводстве</t>
  </si>
  <si>
    <t xml:space="preserve">СРО "Табседа" (вездеход Трекол) </t>
  </si>
  <si>
    <t>ОСНОВНОЕ МЕРОПРИЯТИЕ 6 Предоставление субсидий сельхозтоваропроизводителям, в целях возмещения затрат в связи с производством сельскохозяйственной продукции оленеводства в части расходов  на проведение геоботанического обследования оленьих пастбищ и разработку проектов внутрихозяйственного землеустройства территорий оленьих пастбищ</t>
  </si>
  <si>
    <t>СПК Ненецкая община "Канин"</t>
  </si>
  <si>
    <t xml:space="preserve">СПК "Дружба Народов" </t>
  </si>
  <si>
    <t>Семейно-родовые общины</t>
  </si>
  <si>
    <t>ОСНОВНОЕ МЕРОПРИЯТИЕ 7 Предоставление субсидий сельхозтоваропроизводителям, в целях возмещения затрат в связи с производством сельскохозяйственной продукции оленеводства в части расходов  на проведение просчетов оленей</t>
  </si>
  <si>
    <t xml:space="preserve">СПК «Индига» </t>
  </si>
  <si>
    <t xml:space="preserve">СПК «Нарьяна-Ты» </t>
  </si>
  <si>
    <t xml:space="preserve">ОСНОВНОЕ МЕРОПРИЯТИЕ 8 Предоставление субсидий сельхозтоваропроизводителям, в целях возмещения затрат в связи с производством сельскохозяйственной продукции оленеводства в части расходов на подготовку специалистов по заочной форме обучения  для оленеводческих хозяйств </t>
  </si>
  <si>
    <t xml:space="preserve">ОСНОВНОЕ МЕРОПРИЯТИЕ 9 Субсидии на возмещение части затрат на производство и реализацию продукции оленеводства </t>
  </si>
  <si>
    <t>ОСНОВНОЕ МЕРОПРИЯТИЕ 10 Субсидии на возмещение части затрат по наращиванию поголовья северных оленей</t>
  </si>
  <si>
    <t>ОСНОВНОЕ МЕРОПРИЯТИЕ 11 Субсидии на возмещение части затрат по вывозу продукции коневодства и рыбы от мест убоя и рыболовецких участков Ненецкого автономного округа в г. Нарьян-Мар, и продукции оленеводства, произведенной оленеводами-частниками и семейно родовыми общинами,  вывозимой в г. Нарьян-Мар</t>
  </si>
  <si>
    <t>ОСНОВНОЕ МЕРОПРИЯТИЕ 12 Субсидии на возмещение части затрат по доставке свинины, говядины и шпика свиного из-за пределов Ненецкого автономного округа для промышленной переработки на территории Ненецкого автономного округа</t>
  </si>
  <si>
    <t xml:space="preserve">Исполнитель - Департамент ПР и АПК НАО
</t>
  </si>
  <si>
    <t>ОСНОВНОЕ МЕРОПРИЯТИЕ 13 Субсидии на возмещение части затрат на производство и реализацию овощей закрытого грунта</t>
  </si>
  <si>
    <t>ОСНОВНОЕ МЕРОПРИЯТИЕ 14 Субсидии  на  возмещение части затрат на производство и  реализацию продукции животноводства</t>
  </si>
  <si>
    <t>ОСНОВНОЕ МЕРОПРИЯТИЕ 15 Субсидии  на  поддержку племенного животноводства (кроме племенного крупного рогатого скота мясного направления)</t>
  </si>
  <si>
    <t>ОСНОВНОЕ МЕРОПРИЯТИЕ 16 Иные мероприятия в сфере агропромышленного комплекса</t>
  </si>
  <si>
    <t xml:space="preserve">Проведение курсов повышения квалификации, семинаров, совещаний по вопросам развития оленеводства </t>
  </si>
  <si>
    <t>апрель</t>
  </si>
  <si>
    <t xml:space="preserve">Проведение праздника «День работника сельского хозяйства и перерабатывающей промышленности»  </t>
  </si>
  <si>
    <t xml:space="preserve">ОСНОВНОЕ МЕРОПРИЯТИЕ 17 Инвестиционная деятельность в части строительства и реконструкции сельскохозяйственных объектов </t>
  </si>
  <si>
    <t>Исполнитель - Управление строительства, жилищно-коммунального хозяйства, энергетики и транспорта Ненецкого автономного округа</t>
  </si>
  <si>
    <t>Ферма на 50 голов дойного стада в д. Лабожское Ненецкого автономного округа, разработка проектной документации</t>
  </si>
  <si>
    <t>Ферма на 50 голов дойного стада в п. Красное, привязка проектной документации</t>
  </si>
  <si>
    <t xml:space="preserve">Строительство объекта «Ферма на 400 голов, в том числе 200 коров в с. Коткино НАО» </t>
  </si>
  <si>
    <t>Ферма на 50 голов дойного стада в с. Нижняя Пёша, привязка проектной документации</t>
  </si>
  <si>
    <t>Ферма  на 50 голов дойного стада в с. Оксино, привязка проектной документации</t>
  </si>
  <si>
    <t>Реконструкция фермы в районе п. Факел, разработка проектной документации</t>
  </si>
  <si>
    <t xml:space="preserve">Реконструкция тепличного комбината в г. Нарьян-Маре (в части реконструкции котельной)
</t>
  </si>
  <si>
    <t>ОСНОВНОЕ МЕРОПРИЯТИЕ 18 Субсидии на производство продукции растениеводства на низкопродуктивной пашне в районах Крайнего Севера и приравненных к ним местностях</t>
  </si>
  <si>
    <t>ОСНОВНОЕ МЕРОПРИЯТИЕ 19 Осуществление переданных полномочий Российской Федерации в области организации регулирования и охраны водных биологических ресурсов</t>
  </si>
  <si>
    <t>ПОДПРОГРАММА 3 "Развитие торговли и потребительского рынка"</t>
  </si>
  <si>
    <t xml:space="preserve">Участник -   МО «ГО «Город Нарьян-Мар» </t>
  </si>
  <si>
    <t xml:space="preserve">Участник -  МО «МР» Заполярный район» </t>
  </si>
  <si>
    <t>ОСНОВНОЕ МЕРОПРИЯТИЕ 1 Предоставление субсидий на возмещение части затрат по договорам лизинга на приобретение основных средств для субъектов торговли, осуществляющих свою деятельность в сельских населенных пунктах</t>
  </si>
  <si>
    <t>модульное здание с. Оксино</t>
  </si>
  <si>
    <t>март</t>
  </si>
  <si>
    <t>модульное здание д. Лабожское</t>
  </si>
  <si>
    <t>модульное здание п. Выучейский</t>
  </si>
  <si>
    <t>катер КС «Мираж»  с мотором 250 л. с. Нижняя Пеша</t>
  </si>
  <si>
    <t>полноприводный автомобиль с краном манипулятором грузоподъемностью 5 тн в п. Бугрино</t>
  </si>
  <si>
    <t>ОСНОВНОЕ МЕРОПРИЯТИЕ 2 Субсидии на возмещение части затрат по доставке продовольственных товаров в сельские населенные пункты для реализации населению</t>
  </si>
  <si>
    <t>ОСНОВНОЕ МЕРОПРИЯТИЕ 3 Субсидии на возмещение части затрат на производство хлеба и хлебобулочных изделий</t>
  </si>
  <si>
    <t xml:space="preserve">ОСНОВНОЕ МЕРОПРИЯТИЕ 4 Субсидии на возмещение части затрат на  производство хлеба и  хлебобулочных изделий в сельских населенных пунктах, а так же доставки в случае отсутствия пекарен в указанных населенных пунктах или на период их ремонта </t>
  </si>
  <si>
    <t>ОСНОВНОЕ МЕРОПРИЯТИЕ 5 Субсидии на возмещение части затрат на электрическую, тепловую энергию и твердое топливо, потребленные предприятиями общественного питания и розничной торговли в сельских населенных пунктах Ненецкого автономного округа</t>
  </si>
  <si>
    <t>ОСНОВНОЕ МЕРОПРИЯТЕ 6 Прочие мероприятия в сфере развития торговли и потребительского рынка</t>
  </si>
  <si>
    <t>Возмещение затрат, связанных с организацией мероприятий по обучению специалистов в сфере потребительского рынка с привлечением специалистов учебных заведений</t>
  </si>
  <si>
    <t>октябрь</t>
  </si>
  <si>
    <t>Создание запасов средств защиты сельскохозяйственных растений и животных, продовольствия для обеспечения населения Ненецкого автономного округа, пострадавшего в результате ведения военных действий или в следствии этих действий, чрезвычайных ситуаций природного и техногенного характера</t>
  </si>
  <si>
    <t>ОСНОВНОЕ МЕРОПРИЯТИЕ 7 Осуществление органами местного самоуправления отдельных государственных полномочий в области государственного регулирования торговой деятельности</t>
  </si>
  <si>
    <t xml:space="preserve">Субвенции  МО «ГО «Город Нарьян-Мар» </t>
  </si>
  <si>
    <t xml:space="preserve">Субвенции МО «МР» Заполярный район» </t>
  </si>
  <si>
    <t>ПОДПРОГРАММА 4  "Устойчивое развитие сельских территорий"</t>
  </si>
  <si>
    <t>Исполнитель (Департамент строительства, жилищно-коммунального хозяйства, энергетики и транспорта Ненецкого автономного округа)</t>
  </si>
  <si>
    <t>ОСНОВНОЕ МЕРОПРИЯТИЕ 1 Комплексное обустройство населенных пунктов, расположенных в сельской местности, объектами социальной и инженерной инфраструктуры, в том числе развитие сети образовательных учреждений</t>
  </si>
  <si>
    <t>Исполнитель - Департамент строительства, жилищно-коммунального хозяйства, энергетики и транспорта Ненецкого автономного округа</t>
  </si>
  <si>
    <t xml:space="preserve">Строительство объекта «Школа на 150 мест в п. Индига» </t>
  </si>
  <si>
    <t xml:space="preserve">Строительство объекта «Школа на 300 мест в п. Красное» </t>
  </si>
  <si>
    <t xml:space="preserve">Строительство объекта «Школа на 110 мест в с. Нижняя Пеша» </t>
  </si>
  <si>
    <t xml:space="preserve">Строительство объекта «Школа на 100 мест в с. Тельвиска Ненецкого автономного округа» </t>
  </si>
  <si>
    <t>Объем финансирования государственной программы (тыс. руб.)</t>
  </si>
  <si>
    <t>% кассового исполнения средств окружного бюджета в отчетном периоде по отношению к графе 9</t>
  </si>
  <si>
    <t xml:space="preserve">%
фактического освоения средств окружного бюджета в отчетном периоде по отношению к кассовому исполнению окружного бюджета
</t>
  </si>
  <si>
    <t>Запланировано на текущий год</t>
  </si>
  <si>
    <t>Утверждено окружным бюджетом на отчетный период текущего года</t>
  </si>
  <si>
    <t>всего</t>
  </si>
  <si>
    <t>федеральный бюджет</t>
  </si>
  <si>
    <t>иные источники</t>
  </si>
  <si>
    <t>Государственная программа «Охрана окружающей среды, воспроизводство и использование природных ресурсов»</t>
  </si>
  <si>
    <t>всего, в том числе:</t>
  </si>
  <si>
    <t>  5805,8</t>
  </si>
  <si>
    <t>Отв. исполнитель:</t>
  </si>
  <si>
    <t>Департамент ПР и АПК НАО</t>
  </si>
  <si>
    <t>Соисполн.:</t>
  </si>
  <si>
    <t>Департамент строительства, ЖКХ, энергетики и транспорта НАО</t>
  </si>
  <si>
    <t>Отдельное мероприятие «Финансовое обеспечение деятельности государственного казенного учреждения Ненецкого автономного округа «Центр природопользования и охраны окружающей среды»</t>
  </si>
  <si>
    <t>Отв. исполнитель:Департамент ПР и АПК НАО</t>
  </si>
  <si>
    <t>Подпрограмма 1 «Охрана окружающей среды и обеспечение экологической безопасности Ненецкого автономного округа»</t>
  </si>
  <si>
    <t>Основное мероприятие 1 "Ликвидация накопленного экологического ущерба в п.Амдерма"</t>
  </si>
  <si>
    <t>Основное мероприятие 2  «Охрана природных ресурсов»</t>
  </si>
  <si>
    <t>Основное мероприятие 3  «Осуществление авиарейдов с целью выявления нарушений  законадательства в области охраны окружающей среды,  предпаводкового и послепаводковогообследования, учета охотничьих ресурсов»</t>
  </si>
  <si>
    <t>Основное мероприятие 4  «Экологическое просвещение и обеспечение населения информацией о состоянии окружающей среды»</t>
  </si>
  <si>
    <t>Основное мероприятие 5  «Финансовое обеспечение исполнения отдельных переданных полномочий Российской Федерации в области лесных отношений»</t>
  </si>
  <si>
    <t>Основное мероприятие 6  «Финансовое обеспечение исполнения отдельных переданных полномочий Российской Федерации в области охраны и защиты животного мира»</t>
  </si>
  <si>
    <t>Подпрограмма № 2  «Геологическое изучение и воспроизводство минерально-сырьевой базы Ненецкого автономного округа»</t>
  </si>
  <si>
    <t>Основное мероприятие 1  Поиски и оценка месторождений и проявлений песка и песчано-гравийной смеси</t>
  </si>
  <si>
    <t>Подпрограмма № 3  «Охрана и использование водных объектов»</t>
  </si>
  <si>
    <t>Основное мероприятие 1 Снижение  негативного воздействия вод</t>
  </si>
  <si>
    <t>Основное мероприятие 2  Выполнение мероприятий по обеспечению отдельных полномочий Российской Федерации в области водных отношений</t>
  </si>
  <si>
    <t>Наименовние ответственного исполнителя, соисполнителя, участника</t>
  </si>
  <si>
    <t>Срок начала реализации мероприя-тия</t>
  </si>
  <si>
    <t>Срок окончания реализации мероприя-тия</t>
  </si>
  <si>
    <t>Утверждено окружным бюджетом на отчетный период текущего года                (1 квартал)</t>
  </si>
  <si>
    <t>% фактического освоения окружного бюджета в отчетном периоде по отношению к  кассовому исполнению окружного бюджета</t>
  </si>
  <si>
    <t>федера-льный бюджет</t>
  </si>
  <si>
    <t>иные источ-ники</t>
  </si>
  <si>
    <t xml:space="preserve">Государственная программа Ненецкого автономного округа "Обеспечение доступным и комфортным жильем и коммунальными услугами граждан, проживающих в Ненецком автономном округе"
</t>
  </si>
  <si>
    <t xml:space="preserve">Отдельное мероприятие 1 - Реализация политики и области строительства, архитектуры, градостроительства, жилищно-коммунального хозяйства, энергетики, организации транспортного обслуживания населения
</t>
  </si>
  <si>
    <t xml:space="preserve">Отдельное мероприятие 2 - Реализация государственных программ в области строительства, ремонта, реконструкции объектов капитального строительства
</t>
  </si>
  <si>
    <t>Расходы на обеспечение деятельности подведомственных казенных учреждений</t>
  </si>
  <si>
    <t xml:space="preserve">Отдельное мероприятие 3 - Эксплуатационные и иные расходы по содержанию объектов до момента государственной регистрации права собственности Ненецкого автономного округа
</t>
  </si>
  <si>
    <t xml:space="preserve">Отдельное мероприятие 4 - Оценка недвижимости, признание прав и регулирование отношений по государственной собственности
</t>
  </si>
  <si>
    <t xml:space="preserve">Отдельное мероприятие 5 - Разработка документов в сфере градостроительной деятельности
</t>
  </si>
  <si>
    <t>ДС и ЖКХ НАО</t>
  </si>
  <si>
    <t>Подготовка документации по планировке территории</t>
  </si>
  <si>
    <t xml:space="preserve">Разработка комплексной программы модернизации документов территориального планирования и градостроительного проектирования </t>
  </si>
  <si>
    <t xml:space="preserve">Отдельное мероприятие 6 -  Разработка территориальных сметных нормативов строительства
</t>
  </si>
  <si>
    <t>Разработка индексов изменения сметной стоимости строительства</t>
  </si>
  <si>
    <t>Подпрограмма 1 «Строительство (приобретение) жилых помещений в целях предоставления гражданам по договорам социального найма и договорам найма специализированного жилого помещения»</t>
  </si>
  <si>
    <t xml:space="preserve">Основное мероприятие 1 - Строительство (приобретение) жилых помещений в целях формирования государственного жилищного фонда на помещениями детей-сирот и лиц из их числа, по договорам найма специализированных жилых помещений </t>
  </si>
  <si>
    <t>КУ НАО "Централизованный стройзаказчик"</t>
  </si>
  <si>
    <t>из них:</t>
  </si>
  <si>
    <t>Строительство объекта "Многоквартирный жилой дом в г. Нарьян-Мар Ненецкого автономного округа"</t>
  </si>
  <si>
    <t>Привязка типового проекта для строительства объекта "Многоквартирный жилой  дом № 1 на ул. Заводская в г. Нарьян-Мар Ненецкого автономного округа"</t>
  </si>
  <si>
    <t xml:space="preserve">Приобретение жилых помещений в целях создания специализированного жилищного фонда для обеспечения жилыми помещениями детей-сирот и детей, оставшихся без попечения родителей
</t>
  </si>
  <si>
    <t>Жилой дом маневренного фонда в г. Нарьян-Маре с подготовкой проектной документации</t>
  </si>
  <si>
    <t>Основное мероприятие 2 - Строительство (приобретение) жилых помещений в целях формирования государственного жилищного фонда на обеспечение жилыми помещениями оленеводов и чумработниц</t>
  </si>
  <si>
    <t>Основное мероприятие 3 - Строительство (приобретение) жилых помещений в целях формирования жилищного фонда помещениями иных категорий граждан, предусмотренных окружным и муниципальным законодательством</t>
  </si>
  <si>
    <t>Строительство объекта "Многоквартирный жилой дом в целях формирования государственного жилищного фонда Ненецкого автономного округа, предоставляемого по договорам социального найма"</t>
  </si>
  <si>
    <t>Привязка типового проекта для строительства объекта "Многоквартирный жилой  дом № 2 на ул. Заводская в г. Нарьян-Мар Ненецкого автономного округа"</t>
  </si>
  <si>
    <t>Привязка проекта и строительств объекта "Многоквартирный  жилой дом № 2 по ул. Авиаторов в г. Нарьян-Маре, Ненецкого автономного округа"</t>
  </si>
  <si>
    <t>Привязка пооекта и строительство объекта "Многоквартирнвй  жилой дом № 3 по ул. Авиаторов"</t>
  </si>
  <si>
    <t>Привязка проекта и строительство двух объектов "Многоквартирный жилой дом №№ 4, 5 Ненецкого автономного округа"</t>
  </si>
  <si>
    <t xml:space="preserve"> Строительство двух 24-х квартирный жилой дом № 1 по ул. Озерная в п. Искателей Ненецкого автономного округа"</t>
  </si>
  <si>
    <t>Привязка и строительство двух  объектов "36-и квартирный жилой дом №№ 5, 6 в п. Искателей"</t>
  </si>
  <si>
    <t>Основное мероприятие 4 - Оказание финансовой помощи бюджету МО "Муниципальный район "Заполярный район" на строительство жилых помещений, предоставляемых гражданам по договорам социального найма, и на формирование специализированного жилищного фонда</t>
  </si>
  <si>
    <t>МО "Муниципальный район "Заполярный район"</t>
  </si>
  <si>
    <t>МО "Андегский сельсовет"</t>
  </si>
  <si>
    <t>Привязка и строительство 2-х квартирного жилого дома № 1 МО «Андегский сельсовет» Ненецкого автономного округа</t>
  </si>
  <si>
    <t>Привязка и строительство 2-х квартирного жилого дома № 3 МО «Андегский сельсовет» Ненецкого автономного округа</t>
  </si>
  <si>
    <t>МО "Омский сельсовет"</t>
  </si>
  <si>
    <t>Привязка и строительство 12-и квартирного жилого дома №1  МО «Омский сельсовет» Ненецкого автономного округа</t>
  </si>
  <si>
    <t>МО "Пешский сельсовет"</t>
  </si>
  <si>
    <t>Привязка и строительство 12-и квартирного жилого дома   МО «Пешский сельсовет» Ненецкого автономного округа</t>
  </si>
  <si>
    <t>МО "Приморско-Куйский" сельсовет</t>
  </si>
  <si>
    <t>Привязка и строительство 4-х квартирного жилого дома в д. Куя МО «Приморско-Куйский сельсовет» Ненецкого автономного округа</t>
  </si>
  <si>
    <t>МО "Тельвисочный сельсовет"</t>
  </si>
  <si>
    <t>Привязка и строительство 12-и квартирного жилого дома МО «Тельвисочный сельсовет» Ненецкого автономного округа</t>
  </si>
  <si>
    <t>МО " Хорей-Верский сельсовет"</t>
  </si>
  <si>
    <t>Привязка и строительство 4-х квартирного жилого дома   МО «Хорей-Верский сельсовет» Ненецкого автономного округа</t>
  </si>
  <si>
    <t>Основное мероприятие 5 - Оказание финансовой помощи бюджету МО "Городской округ "Город Нарьян-Мар" на строительство жилых помещений, предоставляемых гражданам по договорам социального найма и на формирование специализированного жилищного фонда</t>
  </si>
  <si>
    <t>Основное мероприятие 6 - Оказание финансовой помощи бюджету МО "Поселок Искателей" на строительство жилых помещений, предоставляемых гражданам по договорам социального найма, и на формирование специализированного жилищного фонда</t>
  </si>
  <si>
    <t>МО "Городское поселение "Рабочий поселок Искателей"</t>
  </si>
  <si>
    <t xml:space="preserve"> Строительство объекта "24-х квартирный жилой дом № 2 по ул. Озерная в п. Искателей НАО"</t>
  </si>
  <si>
    <t>Подпрограмма 2 - Переселение граждан из жилищного фонда, признанного непригодным для проживания и/или с высоким уровнем износа</t>
  </si>
  <si>
    <t>Основное мероприятие 1 - Завершение строительства многоквартирных домов, начатых в рамках долгосрочной целевой программы «Жилище» на 2011 - 2022 годы»</t>
  </si>
  <si>
    <t>КУ НАО "ЦСЗ"</t>
  </si>
  <si>
    <t>Выполнение работ по завершению строительства 4-квартирного жилого дома N 1 в с. Шойна</t>
  </si>
  <si>
    <t>Выполнение работ по завершению строительства 4-квартирного жилого дома N 2 в с. Шойна</t>
  </si>
  <si>
    <t>Основное мероприятие 2 - Строительство (приобретение) жилых помещений в целях переселения граждан, проживающих в жилых домах, непригодных для проживания и/или с высоким уровнем износа</t>
  </si>
  <si>
    <t xml:space="preserve">6-секционный жилой дом по ул. Авиаторов в г. Нарьян-Маре
</t>
  </si>
  <si>
    <t>Строительство многоквартирного жилого дома по ул. Авиаторов г. Нарьян-Мара, привязка проектной документации</t>
  </si>
  <si>
    <t>24-кв. дом N 3 по ул. Поморской в п. Искателей</t>
  </si>
  <si>
    <t>24-кв. дом N 4 по ул. Поморской в п. Искателей</t>
  </si>
  <si>
    <t xml:space="preserve">Основное мероприятие 3 - Предоставление финансовой поддержки из бюджета Ненецкого автономного округа бюджету МО "Муниципальный район "Заполярный район" на проведение мероприятии по скосу многоквартирных домов, признанных в установленном порядке ветхими или аварийными и непригодными для проживания
</t>
  </si>
  <si>
    <t xml:space="preserve">Основное мероприятие 4 - Предоставление финансовой поддержки из бюджета Ненецкого автономного округа бюджету МО "Городской округ "Город Нарьян-Мар" на проведение мероприятий по сносу многоквартирных домов, признанных в установленном порядке ветхими или аварийными и непригодными для проживания
</t>
  </si>
  <si>
    <t>Подпрограмма 3 - Обеспечение земельных участков коммунальной и транспортной инфраструктурами в целях жилищного строительства</t>
  </si>
  <si>
    <t xml:space="preserve">Основное мероприятие 1 - Реализация проектов освоения и развития территории для жилищного строительства, предусматривающих подготовку земельных участков для жилищного строительства
</t>
  </si>
  <si>
    <t xml:space="preserve">Реализация проектов освоения и развития территории для жилищного строительства, предусматривающих подготовку земельных участков для жилищного строительства
</t>
  </si>
  <si>
    <t>МО "Великовисочный сельсовет"</t>
  </si>
  <si>
    <t>Подготовка земельного участка для строительства 12-и квартирного жилого дома № 2 в с. Великовисочное  (МО "Великовисочный сельсовет")</t>
  </si>
  <si>
    <t>МО "Малоземельский сельсовет"</t>
  </si>
  <si>
    <t xml:space="preserve">Подготовка земельных участков для строительства шести 4-х квартирных жилых домов (№№ 3-8)  в п. Нельмин-Нос (МО "Малоземельский сельсовет") </t>
  </si>
  <si>
    <t>МО "Тиманский сельсовет"</t>
  </si>
  <si>
    <t xml:space="preserve"> Подготовка земельного участка для строительства пяти 4-х  квартирных жилых домов № 3-6 в п. Выучейский (МО "Тиманский сельсовет")</t>
  </si>
  <si>
    <t>МО "Юшарский сельсовет"</t>
  </si>
  <si>
    <t>Подготовка земельного участка под строительство 4-х квартирного жилого дома в п. Каратайка Ненецкого автономного округа</t>
  </si>
  <si>
    <t>Подготовка земельных участков для строительства двух объектов "36-и квартирных жилых домов №№ 5-6 в п.Искателей"</t>
  </si>
  <si>
    <t>МО "Городской округ "Город Нарьян-Мар"</t>
  </si>
  <si>
    <t>Вертикальная планировка и подготовка 3-х участков для обеспечения необходимых отметок неподтопления территории под застройку</t>
  </si>
  <si>
    <t>Подготовка территории участка в районе ул. Пустозерская (база ОПХ)</t>
  </si>
  <si>
    <t xml:space="preserve">Основное мероприятие 2 - Реализация проектов освоения и развития территории для жилищного строительства, предусматривающих обеспечение земельных участков коммунальной и транспортной инфраструктурами
</t>
  </si>
  <si>
    <t>Инженерная инфраструктура земельных участков в районе ул. Заводская в г. Нарьян-Маре</t>
  </si>
  <si>
    <t>Инженерная инфраструктура земельных участков, предоставленных многодетным семьям под жилищное строительство в п. Искателей, разработка проектной документации</t>
  </si>
  <si>
    <t xml:space="preserve">Основное мероприятие 3 - Предоставление финансовой поддержки бюджету МО "Муниципальный район "Заполярный район" на реализацию проектов освоения и развития территории строительства, предусматривающих формирование, обеспечение земельных участков коммунальной и транспортной инфраструктурами
</t>
  </si>
  <si>
    <t xml:space="preserve">Основное мероприятие 4 - Предоставление финансовой поддержки бюджету МО "Городской округ "Город Нарьян-Мар" на реализацию проектов освоения и развития территории для жилищного строительства, предусматривающих формирование, обеспечение земельных участков коммунальной и транспортной инфраструктурами
</t>
  </si>
  <si>
    <t>Строительство автомобильных дорог для обеспечения транспортной инфраструктурой территории строительства многоквартирных домов по ул. Авиаторов в г. Нарьян-Маре</t>
  </si>
  <si>
    <t>Подпрограмма 4 - Обеспечение населения Ненецкого автономного округа чистой водой</t>
  </si>
  <si>
    <t>Всго, в том числе:</t>
  </si>
  <si>
    <t>Основное мероприятие 1 - Улучшение экологической обстановки путем реконструкции существующих и создания новых очистных сооружений, отвечающих современным требованиям</t>
  </si>
  <si>
    <t xml:space="preserve">МО "Муниципальный район "Заполярный район" </t>
  </si>
  <si>
    <t xml:space="preserve">Строительство очистных сооружений производительностью 2500 куб. м. в сутки в п. Искателей </t>
  </si>
  <si>
    <t>МО "Городское поселение "Рабочий посёлок Искателей"</t>
  </si>
  <si>
    <t xml:space="preserve">Разработка проектной документации для строительства объекта "Канализационные сети в п. Искателей Ненецкого автономного округа" </t>
  </si>
  <si>
    <t>Строительство очистных сооружений в п. Качгорт г. Нарьян-Мара</t>
  </si>
  <si>
    <t>Основное мероприятие 2 -Обеспечение населения Ненецкого автономного округа чистой водой нормативного качества в достаточном количестве для удовлетворения питьевых нужд</t>
  </si>
  <si>
    <t>Казённое учреждение Ненецкого автономного округа "Централизованный стройзаказчик"</t>
  </si>
  <si>
    <t>Поставка и монтаж водоподготовительной установки с водозаборным устройством из поверхностного источника вод в п. Каратайка</t>
  </si>
  <si>
    <t>Основное мероприятие 3 - Геологическое исследование, разведка, оценка и защита запасов подземных вод</t>
  </si>
  <si>
    <t>Геологическое исследование, разведка, оценка и защита запасов подземных вод</t>
  </si>
  <si>
    <t xml:space="preserve">Основное мероприятие 4 - Предоставление финансовой поддержки бюджету МО "Муниципальный район "Заполярный район" на реализацию мероприятий подпрограммы
</t>
  </si>
  <si>
    <t xml:space="preserve">Основное мероприятие 5 - Предоставление финансовой поддержки бюджету МО "Городской округ "Город Нарьян-Мар" на реализацию мероприятий подпрограммы
</t>
  </si>
  <si>
    <t xml:space="preserve">Подпрограмма 5 - Социальная поддержка граждан, участвующих в ипотечном жилищном кредитовании
</t>
  </si>
  <si>
    <t xml:space="preserve">Основное мероприятие 1 - Меры социальной поддержки жителей Ненецкого автономного округа при кредитовании или заимствовании на приобретение (строительство) жилья
</t>
  </si>
  <si>
    <t>Социальные выплаты на оплату первоначального взноса при кредитовании или заимствовании на приобретение (строительство) жилья, на погашение части кредита или займа при рождении (усыновлении) ребенка</t>
  </si>
  <si>
    <t>Социальные выплаты на компенсацию части процентов, начисленных  банком или иным юридическим лицом за пользование кредитом или займом</t>
  </si>
  <si>
    <t xml:space="preserve">Основное мероприятие 2 - Финансовое обеспечение информационного сопровождения подпрограммы "Социальная поддержка граждан, участвующих в ипотечном жилищном кредитовании"
</t>
  </si>
  <si>
    <t xml:space="preserve">Основное мероприятие 3 - Социальные выплаты в рамках закона Ненецкого автономного округа от 21 марта 2012 года N 17-ОЗ "О внесении изменений в закон Ненецкого автономного округа "О развитии ипотечного жилищного кредитования в Ненецком автономном округе"
</t>
  </si>
  <si>
    <t xml:space="preserve">Подпрограмма 6 - Социальная поддержка на улучшение жилищных условий гражданам, проживающим в сельской местности
</t>
  </si>
  <si>
    <t xml:space="preserve">Основное мероприятие 1 - Социальные выплаты жителям сельской местности на строительство (завершение ранее начатого строительства) индивидуальных домов
</t>
  </si>
  <si>
    <t xml:space="preserve">Основное мероприятие 2 - Социальные выплаты жителям сельской местности на компенсацию части затрат по газификации индивидуальных жилых домов
</t>
  </si>
  <si>
    <t xml:space="preserve">Подпрограмма 7 - Социальная поддержка граждан, выезжающих из Ненецкого автономного округа
</t>
  </si>
  <si>
    <t xml:space="preserve">Основное мероприятие 1 - Меры социальной поддержки граждан, выезжающих из Ненецкого автономного округа
</t>
  </si>
  <si>
    <t>% фактического освоения средств окружного бюджета в отчетном периоде по отношению к кассовому исполнению окружного бюджета</t>
  </si>
  <si>
    <t xml:space="preserve">Утверждено окружным бюджетом на отчетный период текущего года </t>
  </si>
  <si>
    <t xml:space="preserve">Всего </t>
  </si>
  <si>
    <t>Государственная программ "Управление имуществом и земельными ресурсами на территории Ненецкого автономного округа"</t>
  </si>
  <si>
    <t>Департамент финансов, экономики и имущества Ненецкого автономного округа</t>
  </si>
  <si>
    <t>2015</t>
  </si>
  <si>
    <t>2017</t>
  </si>
  <si>
    <t>Подпрограмма 2 "Управление и распоряжение государственным имуществом Ненецкого автономного округа и земельными участками, государственная собственность на которые не разграничена"</t>
  </si>
  <si>
    <t>1.1. Вовлечение в экономический оборот объектов, находящихся в собственности Ненецкого автономного округа и земельных участков, государственная собственность на которые не разграничена</t>
  </si>
  <si>
    <t>1.3. Содержание и обслуживание казны Ненецкого автономного округа</t>
  </si>
  <si>
    <t>Государственная программ "Развитие предпринимательской деятельности в Ненецком автономном округе"</t>
  </si>
  <si>
    <t>Департамент строительства, жилищно-коммунального хазяйства, энергетики и транспорта Ненецкого автономного округа</t>
  </si>
  <si>
    <t>Департамент образования, культуры и спорта Ненецкого автономного округа</t>
  </si>
  <si>
    <t>Подпрограмма 1 "Развитие малого и среднего предпринимательства в Ненецком автономном округе"</t>
  </si>
  <si>
    <t>1.6. Субсидии муниципальным образованиям на поддержку муниципальных программ развития малого и среднего предпринимательства</t>
  </si>
  <si>
    <t>1.7. Создание объектов инфраструктуры поддержки малого и среднего предпринимательства</t>
  </si>
  <si>
    <t>1.8. Мероприятия, направленные на развитие и повышение престижа предпринимательской деятельности среди населения Ненецкого автономного округа</t>
  </si>
  <si>
    <t>Подпрограмма 2 "Развитие молодежного предпринимательства в Ненецком автономном округе"</t>
  </si>
  <si>
    <t>2.1. Предоставление грантов молодым предпринимателям на создание и развитие бизнеса путем отбора перспективных предпринимательских идей</t>
  </si>
  <si>
    <t>2.2. Реализация мероприятий, направленных на популяризацию предпринимательской деятельности среди молодежи Ненецкого автономного округа</t>
  </si>
  <si>
    <t>ГБУ НАО "Центр поддержки молодежных инициатив"</t>
  </si>
  <si>
    <t xml:space="preserve">Наименование ответственного исполнителя, соисполнителя,  участника </t>
  </si>
  <si>
    <t xml:space="preserve">% кассового исполнения средств окружного бюджета  в отчетном периоде по отношению к графе 9   </t>
  </si>
  <si>
    <t xml:space="preserve">% фактического освоения средств окружного бюджетав отчетном периоде по отношению к кассовому исполнению окружного бюджета </t>
  </si>
  <si>
    <t xml:space="preserve">Утверждено бюджетом субъекта РФ на отчетный период текущего года </t>
  </si>
  <si>
    <t>Государственная программа "Обеспечение гражданской защиты Ненецкого автономного округа"</t>
  </si>
  <si>
    <t>всего,                                                  в том числе:</t>
  </si>
  <si>
    <t>01.01.2014</t>
  </si>
  <si>
    <t>31.12.2017</t>
  </si>
  <si>
    <t>Ответственный исполнитель Комитет гражданской обороны НАО</t>
  </si>
  <si>
    <t>Соисполнитель - Департамент строительства, жилищно-коммунального хозяйства, энергетики и транспорта Ненецкого автономного округа</t>
  </si>
  <si>
    <t>01.01.2015</t>
  </si>
  <si>
    <t>31.12.2015</t>
  </si>
  <si>
    <t xml:space="preserve">отдельное мероприятие "Организация и проведение поисково-спасательных и аварийно-спасательных работ, направленных на спасение жизни людей, материальных и культурных ценностей при угрозе возникновения или возникновении чрезвычайных ситуаций природного и техногенного характера" 
</t>
  </si>
  <si>
    <t>Участник  КУ НАО «Поисково-спасательная служба"</t>
  </si>
  <si>
    <t>Подпрограмма 1 «Реализация государственной политики в области гражданской обороны в Ненецком автономном округе»</t>
  </si>
  <si>
    <t>мероприятие Подготовка населения и организаций к действиям в чрезвычайных ситуациях в мирное и военное время</t>
  </si>
  <si>
    <t xml:space="preserve">подпрограмма 5 "Пожарная безопасность в Ненецком автономном округе на период до 2017 года"
</t>
  </si>
  <si>
    <t xml:space="preserve">мероприятие "Профилактика и тушение пожаров в населенных пунктах, проведение аварийно-спасательных работ при пожарах и чрезвычайных ситуациях природного и техногенного характера"
</t>
  </si>
  <si>
    <t>Участник  КУ НАО «Отряд госудаственной противопожарной службы"</t>
  </si>
  <si>
    <t xml:space="preserve">подпрограмма 6 "Снижение рисков и смягчение последствий чрезвычайных ситуаций межмуниципального и регионального характера в Ненецком автономном округе"
</t>
  </si>
  <si>
    <t>31.12.2014</t>
  </si>
  <si>
    <t xml:space="preserve">мероприятие «Организация поиска и спасания людей» </t>
  </si>
  <si>
    <t xml:space="preserve">мероприятие «Подготовка к прохождению безаварийного половодья» </t>
  </si>
  <si>
    <t>Участник  КУ НАО «Централизованный стройзаказчик"</t>
  </si>
  <si>
    <t xml:space="preserve">мероприятие «Строительство спасательного центра в г. Нарьян-Маре с разработкой ПСД» </t>
  </si>
  <si>
    <t>Наименование мероприятий</t>
  </si>
  <si>
    <t>Федеральный бюджет</t>
  </si>
  <si>
    <t>Бюджет субъекта РФ</t>
  </si>
  <si>
    <t>Бюджет МО</t>
  </si>
  <si>
    <t xml:space="preserve">1. Подпрограмма 1 "Развитие физической культуры и спорта в Ненецком автономном округе"
</t>
  </si>
  <si>
    <t>1.1. Организация физкультурно-оздоровительной и спортивной работы с населением по месту жительства</t>
  </si>
  <si>
    <t xml:space="preserve">1.2. Развитие массового спорта
</t>
  </si>
  <si>
    <t xml:space="preserve">1.2.1. Проведение окружных, межмуниципальных и муниципальных физкультурных мероприятий и спортивных соревнований, в том числе для лиц с ограниченными возможностями здоровья и инвалидов. Проведение мероприятий по реализации плана мероприятий по поэтапному внедрению Всероссийского физкультурно-спортивного комплекса "Готов к труду и обороне" (ГТО)
</t>
  </si>
  <si>
    <t>ГБОУ ДОД НАО "Детско-юношеский центр "Лидер"</t>
  </si>
  <si>
    <t>01,01.2015</t>
  </si>
  <si>
    <t>31,12.2015</t>
  </si>
  <si>
    <t>ГБОУ ДОД НАО Ледовый дворец спорта для детей и юношества  «Труд»</t>
  </si>
  <si>
    <t>ГКУ НАО «Спортивный комплекс «Звёздный»</t>
  </si>
  <si>
    <t>ГКУ НАО «Спортивный комплекс «Нюртей»</t>
  </si>
  <si>
    <t>ГКУ НАО «Спортивный комплекс «Луч»</t>
  </si>
  <si>
    <t>ГКУ «Спортивный комплекс п. Нижняя Пеша»</t>
  </si>
  <si>
    <t>1.2.2. Проведение окружных, межмуниципальных и муниципальных физкультурных мероприятий и спортивных соревнований</t>
  </si>
  <si>
    <t xml:space="preserve">1.3. Поддержка спорта высших достижений
</t>
  </si>
  <si>
    <t xml:space="preserve">1.3.1. Единовременное вознаграждение за высокий спортивный результат членам сборных команд округа
</t>
  </si>
  <si>
    <t xml:space="preserve">1.3.2. Обеспечение подготовки, в том числе обеспечение спортивной формой и спортивным инвентарем, и участия сборных команд округа в соревнованиях различного уровня. Обеспечение участия окружных спортивных федераций в мероприятиях общероссийских спортивных федераций
</t>
  </si>
  <si>
    <t xml:space="preserve">1.3.3. Специализированная спортивная подготовка спортивного резерва (в т.ч. по базовым видам спорта)
</t>
  </si>
  <si>
    <t>в том числе: ГБОУ ДОД НАО "ЛДС "ТРУД"</t>
  </si>
  <si>
    <t xml:space="preserve">1.3.4. Специализированная спортивная подготовка спортивного резерва (в т.ч. по базовым видам спорта)
</t>
  </si>
  <si>
    <t>в том числе: ГБОУ ДОД НАО "ДС "НОРД"</t>
  </si>
  <si>
    <t xml:space="preserve">1.3.5. Специализированная спортивная подготовка спортивного резерва (в т.ч. по базовым видам спорта)
</t>
  </si>
  <si>
    <t>в том числе: ГБОУ ДОД НАО "ДЮЦ "ЛИДЕР"</t>
  </si>
  <si>
    <t xml:space="preserve">1.3.6. Специализированная спортивная подготовка спортивного резерва (в т.ч. по базовым видам спорта)
</t>
  </si>
  <si>
    <t>в том числе: ГБОУ ДОД НАО "ДЮСШ "СТАРТ"</t>
  </si>
  <si>
    <t xml:space="preserve">1.3.7. Специализированная спортивная подготовка спортивного резерва (в т.ч. по базовым видам спорта)
</t>
  </si>
  <si>
    <t>в том числе: ГБОУ ДОД НАО "ДЮСШ п. Искателей"</t>
  </si>
  <si>
    <t xml:space="preserve">1.4. Развитие спортивной инфраструктуры
</t>
  </si>
  <si>
    <t>в том числе: Управление ЖКХ и строительства Ненецкого автономного округа, КУ НАО "ЦСЗ"</t>
  </si>
  <si>
    <t>Привязка проектной документации объекта "Спортивное сооружение с универсальным игровым залом в с. Красное Ненецкого автономного округа" для разработки проектной документации объекта "Строительство спортивного сооружения с универсальным игровым залом с. Ома Ненецкого автономного округа"</t>
  </si>
  <si>
    <t>Физкультурно-оздоровительный комплекс в г. Нарьян-Маре, разработка проектной документации</t>
  </si>
  <si>
    <t>Спортивный зал Нарьян-Марской санаторной школы-интернат (разработка проектной документации и строительство)</t>
  </si>
  <si>
    <t xml:space="preserve">Спортивный зал в с. Оксино Ненецкого автономного округа, с разработкой проектной документации </t>
  </si>
  <si>
    <t>Субсидии бюджетным учреждениям на мероприятия в области искусств в рамках государственной программы НАО "Развитие физической культуры, спорта и дополнительного образования в Ненецком автономном округе"</t>
  </si>
  <si>
    <t>ГБОУ ДОД НАО "ДЮСШ п. Искателей"</t>
  </si>
  <si>
    <t xml:space="preserve">Подпрограмма 2 "Развитие дополнительного образования детей в Ненецком автономном округе"
</t>
  </si>
  <si>
    <t xml:space="preserve">2.1. Реализация дополнительных общеобразовательных программ, в том числе в каникулярное время
</t>
  </si>
  <si>
    <t>2.1.1. Реализация дополнительных общеразвивающих и предпрофессиональных программ в сфере искусств, физической культуры и спорта</t>
  </si>
  <si>
    <t>ГБОУ ДОД НАО "ДЮЦ "ЛИДЕР"</t>
  </si>
  <si>
    <t xml:space="preserve">2.1.2. Приобретение инвентаря и оборудования для реализации дополнительных общеобразовательных программ
</t>
  </si>
  <si>
    <t xml:space="preserve">2.1.3. Проведение текущего и капитального ремонта зданий и помещений, используемых для реализации дополнительных общеобразовательных программ
</t>
  </si>
  <si>
    <t xml:space="preserve">2.1.4. Возмещение затрат за найм жилых помещений работникам, участвующим в реализации дополнительных общеобразовательных программ
</t>
  </si>
  <si>
    <t xml:space="preserve">2.1.5. Выплата единовременного выходного пособия работникам, участвующим в реализации дополнительных общеобразовательных программ
</t>
  </si>
  <si>
    <t xml:space="preserve">2.3. Организация и проведение региональных мероприятий и участие во Всероссийских мероприятиях в сфере искусств
</t>
  </si>
  <si>
    <t>Субсидии бюджетным учреждениям на финансовое обеспечение выполнения государственного задания на оказание государственных услуг (выполнение работ)</t>
  </si>
  <si>
    <t>ГБУДО НАО  «Детская школа исскуств п. Искателей»</t>
  </si>
  <si>
    <t>ГБУДО НАО  «Дом детского творчества п. Искателей»</t>
  </si>
  <si>
    <t xml:space="preserve">Управление образования, молодежной политики и спорта Администрации МО "Городской округ "Город Нарьян-Мар" (в том числе: ГБОУ ДОД НАО "ДЮСШ "СТАРТ", ГБОУ ДОД НАО "ДШИ" г. Нарьян-Мара, ГБОУ ДОД НАО "ДДТ" г. Нарьян-Мара, ГБОУ ДОД НАО "Центр детского творчества" г. Нарьян-Мара </t>
  </si>
  <si>
    <t>Субсидии бюджетным учреждениям на проведение текущего и капитального ремонта</t>
  </si>
  <si>
    <t>Управление образования, молодежной политики и спорта Администрации МО "Городской округ "Город Нарьян-Мар" (в том числе: ГБОУ ДОД НАО "ДЮСШ "СТАРТ", ГБОУ ДОД НАО "ДШИ" г. Нарьян-Мара, ГБОУ ДОД НАО "ДДТ" г. Нарьян-Мара, ГБОУ ДОД НАО "Центр детского творчества" г. Нарьян-Мара</t>
  </si>
  <si>
    <t>Субсидии бюджетным учреждениям на приобретение основных средств</t>
  </si>
  <si>
    <t>Всего по подпрограмме 2   "Развитие дополнительного образования детей в Ненецком автономном округе"</t>
  </si>
  <si>
    <t>Всего по государственной программе "Развитие физической культуры, спорта и туризма в Ненецком автономном округе"</t>
  </si>
  <si>
    <t xml:space="preserve">2.2. Организация и проведение региональных этапов мероприятий и обеспечение участия команд общеобразовательных учреждений округа во Всероссийских спортивных мероприятиях среди обучающихся
</t>
  </si>
  <si>
    <t>%; кассового исполнения средств окружного бюджета в отчетном периоде по отношению к графе 9</t>
  </si>
  <si>
    <t xml:space="preserve">Кассовое исполнение </t>
  </si>
  <si>
    <t>местый бюджет</t>
  </si>
  <si>
    <t>Государственная программа Ненецкого автономного округа "Развитие культуры и спорта"</t>
  </si>
  <si>
    <t>Ответственный исполнитель - ДОК и С (правопреемник Управления культуры НАО)</t>
  </si>
  <si>
    <t>Соисполнитель - Департамент строительства, жилищно-коммунального хозяйства, энергетики и транспорта НАО (правопреемник-Управление строительства и ЖКХ НАО)</t>
  </si>
  <si>
    <t>Подпрограмма 1 - Проведение государственной политики в области культуры и искусства</t>
  </si>
  <si>
    <t>ГБУК «Культурно-деловой центр Ненецкого автономного округа»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</si>
  <si>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</si>
  <si>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</si>
  <si>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</si>
  <si>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>ГБУК «Ненецкая центральная библиотека им. А. И. Пичкова»</t>
  </si>
  <si>
    <t>ГБУ НАО "Дирекция по эксплуатации зданий учреждений культуры"</t>
  </si>
  <si>
    <t>КУ НАО "Туристический культурный центр"</t>
  </si>
  <si>
    <t>ГБУК "Дом культуры г. Нарьян-Мара"</t>
  </si>
  <si>
    <t>Государственные казенные учреждения культуры культурно-досугового типа</t>
  </si>
  <si>
    <t>Государственные казенные учреждения культуры библиотечного типа</t>
  </si>
  <si>
    <t>Государственные бюджетные учреждения культуры</t>
  </si>
  <si>
    <t>1.1.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</si>
  <si>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ДОК и С (правопреемник Управления культуры НАО)</t>
  </si>
  <si>
    <t>1.2. Организация и проведение культурно-досуговых мероприятий Государственным бюджетным учреждением культуры "Культурно-деловой центр Ненецкого автономного округа"</t>
  </si>
  <si>
    <t>январь 2015</t>
  </si>
  <si>
    <t>декабрь 2015</t>
  </si>
  <si>
    <t>1.3. Организация деятельности клубных формирований Государственного бюджетного учреждения культуры "Культурно-деловой центр Ненецкого автономного округа"</t>
  </si>
  <si>
    <t>1.4. Организация и проведение выставок Государственным бюджетным учреждением культуры "Культурно-деловой центр Ненецкого автономного округа"</t>
  </si>
  <si>
    <t>1.5. Организация и проведение культурно-досуговых мероприятий Государственным бюджетным учреждением культуры "Этнокультурный центр Ненецкого автономного округа"</t>
  </si>
  <si>
    <t>ГБУК "Этнокультурный центр Ненецкого автономного округа"</t>
  </si>
  <si>
    <t>1.6.Организация деятельности клубных формирований Государственного бюджетного учреждения культуры "Этнокультурный центр Ненецкого автономного округа"</t>
  </si>
  <si>
    <t>1.7. Методическое обеспечение в сфере традиционной культуры и народного творчества, культурно-досуговой деятельности</t>
  </si>
  <si>
    <t>1.8. Обеспечение оптимальных условий сохранения, изучения и публичного представления культурных ценностей (доступа к культурным ценностям), хранящихся в Государственном бюджетном учреждении культуры "Ненецкий краеведческий музей"</t>
  </si>
  <si>
    <t>ГБУК "Ненецкий краеведческий музей"</t>
  </si>
  <si>
    <t>июнь 2015</t>
  </si>
  <si>
    <t>1.9.Обеспечение оптимальных условий сохранения, изучения и публичного представления культурных ценностей (доступа к культурным ценностям), хранящихся в Государственном бюджетном учреждении культуры "Историко-культурный и ландшафтный музей-заповедник "Пустозерск"</t>
  </si>
  <si>
    <t>ГБУК "Историко-культурный и ландшафтный музей-заповедник "Пустозерск"</t>
  </si>
  <si>
    <t>1.10.Библиотечное, библиографическое и информационное обслуживание пользователей Государственного бюджетного учреждения культуры "Ненецкая центральная библиотека им. А.И.Пичкова"</t>
  </si>
  <si>
    <t>1.11. Инженерно-техническое и административно-хозяйственное обслуживание учреждений культуры</t>
  </si>
  <si>
    <t>1.12. Реализация государственной политики в сфере туризма</t>
  </si>
  <si>
    <t>апрель 2015</t>
  </si>
  <si>
    <t>1.13. Организация библиотечного обслуживания и создание условий для организации досуга и обеспечения жителей городского округа услугами организаций культуры</t>
  </si>
  <si>
    <t>1.14. Создание условий для организации досуга и обеспечение жителей поселений услугами организаций культуры</t>
  </si>
  <si>
    <t>1.15. Организация библиотечного обслуживания населения поселений, комплектование и обеспечение сохранности библиотечных фондов</t>
  </si>
  <si>
    <t>1.16. Приобретение основных средств государственными бюджетными учреждениями культуры</t>
  </si>
  <si>
    <t>Подпрограмма 2 - Сохранение, популяризация и государственная охрана объектов культурного наследия, расположенных на территории Ненецкого автономного округа</t>
  </si>
  <si>
    <t>2.1. Основное мероприятие 1 "Сохранение, использование, популяризация и государственная охрана объектов исторического и культурного наследия"</t>
  </si>
  <si>
    <t>2.2. Определение границ территорий и разработка проектов зон охраны объектов культурного наследия "Дом Коткина" (д. Лабожское)</t>
  </si>
  <si>
    <t>Управление культуры НАО</t>
  </si>
  <si>
    <t>2.3. Определение границ территорий и разработка проектов зон охраны объектов культурного наследия "Дом Окладникова А.Ф." (д. Верхняя Пеша)</t>
  </si>
  <si>
    <t>2.13. Изготовление информационных надписей на объект "Здание больницы, где работал Королев А.А."</t>
  </si>
  <si>
    <t xml:space="preserve">Подпрограмма 3 - Сохранение и развитие культуры Ненецкого автономного округа </t>
  </si>
  <si>
    <t>Государственные казенные учреждения культуры</t>
  </si>
  <si>
    <t>3.1. Основное мероприятие 1 "Поддержка творческих инициатив, а также выдающихся деятелей, организаций в сфере культуры"</t>
  </si>
  <si>
    <t>3.2. Основное мероприятие 2 "Организация концертно-театральиых мероприятий, гастрольной деятельности"</t>
  </si>
  <si>
    <t>ГБУК "Культурно-деловой центр Ненецкого автономного округа"</t>
  </si>
  <si>
    <t>3.3.Основное мероприятие 3 "Сохранение и развитие традиционной народной культуры, нематериального культурного наследия народов Российской Федерации"</t>
  </si>
  <si>
    <t>3.4. Основное мероприятие 4 "Развитие библиотечного дела"</t>
  </si>
  <si>
    <t>ГБУК "Ненецкая центральная библиотека им. А.И.Пичкова"</t>
  </si>
  <si>
    <t>3.5. Региональный фестиваль Народного творчества "Аргиш Надежды"</t>
  </si>
  <si>
    <t xml:space="preserve">3.5.Основное мероприятие 5 "Развитие выставочной деятельности"
</t>
  </si>
  <si>
    <t>3.6. Основное мероприятие 6 "Организация культурно-досуговой деятельности на территории сельских поселений"</t>
  </si>
  <si>
    <t>3.7. Основное мероприятие 7 "Организация культурно-досуговой деятельности на городского округа"</t>
  </si>
  <si>
    <t>3.9. Участие  окружного профессионального коллектива "Ансамбль народных инструментов "Северянна" в Международном фестивале-конкурсе оркестров и ансамблей народных инструментов в Германии</t>
  </si>
  <si>
    <t>3.8. Основное мероприятие 8 "Комплектование книжных фондов библиотек муниципальных образований и государственных библиотек городов Москвы и Санкт-Петербурга"</t>
  </si>
  <si>
    <t>Подпрограмма 4 - Создание условий для развития детей в учреждениях культуры Ненецкого автономного округа</t>
  </si>
  <si>
    <t>4.1. Основное мероприятие 1 "Создание условий для развития детей в ГБУК "Культурно-деловой центр Ненецкого автономного округа"</t>
  </si>
  <si>
    <t>4.2.Основное мероприятие 2 "Создание условий для развития детей в ГБУК "Этнокультурный центр Ненецкого автономного округа"</t>
  </si>
  <si>
    <t>4.3. Основное мероприятие 3 "Создание условий для развития детей в ГБУК "Ненецкий краеведческий музей"</t>
  </si>
  <si>
    <t>4.4. Основное мероприятие 4 "Создание условий для развития детей в ГБУК "Историко-культурный и ландшафтный музей-заповедник "Пустозерск"</t>
  </si>
  <si>
    <t>4.5. Приобретение оборудования и инвентаря  для занятий  вновь создаваемых хореографических детских  коллективов</t>
  </si>
  <si>
    <t>4.5. Основное мероприятие 5 "Создание условий для развития детей в ГБУК "Ненецкая центральная библиотека им. А.И.Пичкова"</t>
  </si>
  <si>
    <t>4.6. Основное мероприятие 6 "Создание условий для развития детей в ГБУ НАО "Дирекция по эксплуатации зданий учреждений культуры"</t>
  </si>
  <si>
    <t>Подпрограмма 5 -Сохранение культурно-исторического наследия Ненецкого автономного округа и создание музейного комплекса "Пустозерье"</t>
  </si>
  <si>
    <t>Департамент строительства, жилищно-коммунального хозяйства, энергетики и транспорта НАО (правопреемник-Управление строительства и ЖКХ НАО)/ КУ НАО "Централизованный стройзаказчик"</t>
  </si>
  <si>
    <t>5.1. Основное мероприятие 1 "Развитие музейного дела"</t>
  </si>
  <si>
    <t>5.2. Основное мероприятие 2 "Строительство экспозиционного комплекса "Пустозерский острог и окологородная самоядь"</t>
  </si>
  <si>
    <t>Департамент строительства, жилищно-коммунального хозяйства, энергетики и транспорта НАО (правопреемник-Управление строительства и ЖКХ НАО)</t>
  </si>
  <si>
    <t>5.4. Ремонт и реставрация объектов культурного наследия</t>
  </si>
  <si>
    <t>Подпрограмма 6 - Развитие туризма на территории Ненецкого автономного округа</t>
  </si>
  <si>
    <t>5.6. Реконструкция предметов одежды, быта, старины, церковной утвари</t>
  </si>
  <si>
    <t>5.7. Приобретение оборудования с информационными надписями</t>
  </si>
  <si>
    <t>5.8. Ремонт и реставрация предметов из фонда учреждения</t>
  </si>
  <si>
    <t>5.9. Проведение тематической музейной выставки "Пустозерское городище. Новые материалы исследований"</t>
  </si>
  <si>
    <t>6.1. Мероприятие 1 "Развитие внутреннего туризма"</t>
  </si>
  <si>
    <t xml:space="preserve">1. Реализация государственной молодежной политики в Ненецком автономном округе путем проведения мероприятий для детей и молодежи государственным бюджетным учреждением Ненецкого автономного округа "Центр поддержки молодежных инициатив"
</t>
  </si>
  <si>
    <t xml:space="preserve">2. Оснащение материально-технической базы государственного бюджетного учреждения Ненецкого автономного округа "Центр поддержки молодежных инициатив" для реализации государственной молодежной политики в Ненецком автономном округе
</t>
  </si>
  <si>
    <t xml:space="preserve">3. Ремонт и реконструкция помещении государственного бюджетного учреждения Ненецкого автономного округа "Центр поддержки молодежных инициатив" в целях совершенствования инфраструктурного обеспечения молодежной политики Ненецкого автономного округа
</t>
  </si>
  <si>
    <t xml:space="preserve">4. Строительство капитального объекта строительства "Здание "Молодежного центра" (уччастник-исполнитель - КУ НАО "Централизованный стройзаказчик")
</t>
  </si>
  <si>
    <t xml:space="preserve">5. Выявление и поддержка талантливой молодежи, вручение премий "За вклад в реализацию государственной молодежной политики в Ненецком автономном округе"
</t>
  </si>
  <si>
    <t xml:space="preserve">6. Подпрограмма 1 "Реализация государственной молодежной политики в Ненецком автономном округе в 2015 - 2017 годах"
</t>
  </si>
  <si>
    <t xml:space="preserve">6.1. ОСНОВНОЕ МЕРОПРИЯТИЕ 1 Проведение региональных и межмуниципапьных мероприятий по выявлению и поддержке инициативной и талантливой молодежи
</t>
  </si>
  <si>
    <t>ГБУ НАО "Центр поддержки молодежных инициатив":</t>
  </si>
  <si>
    <t>6.1. Проведение региональных и межмуницмпальных мероприятий по выявлению и поддержке инициатиной и талантливой молодежи</t>
  </si>
  <si>
    <t>6.1.1. Конкурс социальных проектов среди общественных объединений НАО</t>
  </si>
  <si>
    <t>6.1.2. Конкурс среди общественных объединений НАО на лучшую организационную работу по выявлению и поддержке талантливой и инициативной молодежи</t>
  </si>
  <si>
    <t>6.1.3. Чествование лауреатов молодежных премий</t>
  </si>
  <si>
    <t>6.1.4. Конкурс профессионального мастерства</t>
  </si>
  <si>
    <t xml:space="preserve">6.2. ОСНОВНОЕ МЕРОПРИЯТИЕ 2 Участие представителей инициативной и талантливой молодежи Ненецкого автономного округа в международных, всероссийских и межрегиональных мероприятиях (форумах, фестивалях конференциях, семинарах, тематических сменах и т.д.)
</t>
  </si>
  <si>
    <t xml:space="preserve">6.2.1. Участие молодежи НАО во всероссийских мероприятиях научно-практической, технической и интелектуальной направленности. </t>
  </si>
  <si>
    <t>6.2.2. Учачтие молодежи НАО в межрегиональных мероприятих научно-практической, технической и интелектуальной направленности</t>
  </si>
  <si>
    <t xml:space="preserve">Вовлечение молодежи в социальную практику (реализация приоритетных направлений молодежной политики)
</t>
  </si>
  <si>
    <t xml:space="preserve">6.3. ОСНОВНОЕ МЕРОПРИЯТИЕ 3 Вовлечение молодежи в добровольческую (волонтерскую) деятельность
</t>
  </si>
  <si>
    <t>6.3. Вовлечение молодежи в добровольческую (волонтерскую) деятельность</t>
  </si>
  <si>
    <t>6.3.1. Конкурс волонтерских пректов</t>
  </si>
  <si>
    <t>6.3.2. Всероссийская акция "Весенняя неделя добра"</t>
  </si>
  <si>
    <t>6.3.3. Тематические мастер-классы для волонтеров</t>
  </si>
  <si>
    <t>6.3.4. Конкурс "Доброволец года"</t>
  </si>
  <si>
    <t>6.3.5. Участие во Всероссийском волонтерском форуме</t>
  </si>
  <si>
    <t>6.3.6. Семинар "Добро"</t>
  </si>
  <si>
    <t xml:space="preserve">6.4. ОСНОВНОЕ МЕРОПРИЯТИЕ 4 Пропаганда семейных ценностей, поддержка молодых семей
</t>
  </si>
  <si>
    <t>6.4. Пропаганда семейных ценностей, поддержка молодых семей.</t>
  </si>
  <si>
    <t>6.4.1. Участие в фестивалеклубов молодой семьи</t>
  </si>
  <si>
    <t>6.4.2. Окружной конкурс долодой семей</t>
  </si>
  <si>
    <t>6.4.3. Акция "Медовый месяц"</t>
  </si>
  <si>
    <t>6.4.4. Акция, посвященная Всероссийскому Дню семьи, любви и верности</t>
  </si>
  <si>
    <t>6.4.5. Издание брошюр для молодых семей</t>
  </si>
  <si>
    <t>6.4.6. Акция "Парад невест"</t>
  </si>
  <si>
    <t xml:space="preserve">6.4.7. Конкурс рисунков "Наши пернатые друзья" </t>
  </si>
  <si>
    <t>6.4.8. Творческие мастер - классы</t>
  </si>
  <si>
    <t>6.4.9. Окружной форум молодых семей</t>
  </si>
  <si>
    <t xml:space="preserve">6.5.ОСНОВНОЕ МЕРОПРИЯТИЕ 5 - Обеспечение эффективной социализации молодежи, находящейся в трудной жизненной ситуации
</t>
  </si>
  <si>
    <t>6.5.2. Горячая линия "Телефон доверия"</t>
  </si>
  <si>
    <t>6.6. ОСНОВНОЕ МЕРОПРИЯТИЕ 6 Выявление активной студенческой молодежи, проведение мероприятий по развитию детского и молодежного общественного движения и молодежного самоуправления</t>
  </si>
  <si>
    <t>6.6.2. Педагогический отряд</t>
  </si>
  <si>
    <t>6.6.3. Организация деятельностистуденческих строительных отрядов</t>
  </si>
  <si>
    <t>6.6.4. Региональный конкурс лидеров детских и молодежных объединений Ненецкого автономного округа "Лидер года"</t>
  </si>
  <si>
    <t>6.6.5. Обучающие семинары для участников ДМО и специалистов по работе с молодежью</t>
  </si>
  <si>
    <t>6.6.6. Окружной студенческий фестиваль "Статус"</t>
  </si>
  <si>
    <t>6.6.7. Слет первокурсников</t>
  </si>
  <si>
    <t>6.6.8. Слет членов школьного и студенческого самоуправления</t>
  </si>
  <si>
    <t xml:space="preserve">6.6.9. Семинар "Школа актива" </t>
  </si>
  <si>
    <t>6.6.10. Окружной студенческий праздник "Татьянин день"</t>
  </si>
  <si>
    <t>6.6.11. Участие в фестивале молодежного творчества "Студенческая весна"</t>
  </si>
  <si>
    <t>6.6.12. Конкурс на лучшее студенческое общежитие</t>
  </si>
  <si>
    <t>6.7. ОСНОВНОЕ МЕРОПРИЯТИЕ 7 Проведение региональных мероприятий для молодежи</t>
  </si>
  <si>
    <t>6.7.1. День молодежи</t>
  </si>
  <si>
    <t>6.7.2. Молодежный новогодний бал</t>
  </si>
  <si>
    <t>6.7.3. Ярмарка детских и молодежных общественных объединений</t>
  </si>
  <si>
    <t xml:space="preserve">6.8. ОСНОВНОЕ МЕРОПРИЯТИЕ 8 Проведение мероприятий в рамках проектов Федерального агентства по делам молодежи
</t>
  </si>
  <si>
    <t>6.8.1. Проведение регионального фестиваля здорового образа жизни</t>
  </si>
  <si>
    <t>6.8.2. Проведение регионального массового забега</t>
  </si>
  <si>
    <t>6.8.3. Обеспечение актива проекта брендовой одеждой "Беги за мной"</t>
  </si>
  <si>
    <t>6.9. ОСНОВНОЕ МЕРОПРИЯТИЕ 9 Участие представителей региона в международных, всероссийских и межрегиональных форумах, слетах, лагерях и проектах для молодежи, обучающих семинарах и курсах повышения квалификации</t>
  </si>
  <si>
    <t>6.9.1. Участие делегации молодежи Ненецкого автономного округа в региональных, всероссийских, международных форумах, слетах, лагерях</t>
  </si>
  <si>
    <t>6.9.2. Участие молодежи Ненецкого автономного округа в сборе актива федеральных молодежных проектов, обучающихся семинарах и курсах повышения квалификации</t>
  </si>
  <si>
    <t>6.9.3. Участие представителей органов самоуправления и общественных объединений в лидерских лагерях</t>
  </si>
  <si>
    <t>6.10. ОСНОВНОЕ МЕРОПРИЯТИЕ 10 Организация информационного обеспечения государственной молодежной политики и обеспечения атрибутикой с символикой НАО для участия молодежи региона в выездных мероприятиях</t>
  </si>
  <si>
    <t>6.10.1. Организация информационного обеспечения государственной молодежной политики и обеспечения атрибутикой с символикой НАО для участия молодежи региона в выездных мероприятиях</t>
  </si>
  <si>
    <t>6.10.2. Размещение информационного материала в печатныхизданиях, изготовление средств массовой информатизации, издание молодежного журнала</t>
  </si>
  <si>
    <t>6.10.3. Издание атрибутов с символикой НАО для участия молодежи региона в выездных мероприятиях</t>
  </si>
  <si>
    <t xml:space="preserve">Повышение эффективности реализации молодежной политики в сельских муниципальных образованиях
</t>
  </si>
  <si>
    <t xml:space="preserve">6.11. ОСНОВНОЕ МЕРОПРИЯТИЕ 11 Организация и проведение мероприятий межпоселенческого характера для детей и молодежи
</t>
  </si>
  <si>
    <t>6.11.2. Межмуниципальный праздник молодых семей</t>
  </si>
  <si>
    <t xml:space="preserve">6.11.3. Межмуниципальный праздник "Под одним небом"
</t>
  </si>
  <si>
    <t>6.11.4. Спортивный молодежный праздник "Молодецкие игры"</t>
  </si>
  <si>
    <t>6.11.5. Туристический лагерь "Ледково"</t>
  </si>
  <si>
    <t>6.12. ОСНОВНОЕ МЕРОПРИЯТИЕ 12 Участие молодежи сельских муниципальных образований в мероприятиях для молодежи</t>
  </si>
  <si>
    <t>Участие молодежи сельских муниципальных образований в слете членов школьного и студенческого самоуправления</t>
  </si>
  <si>
    <t>Участие молодежи сельских муниципальных образований в семинаре "Добро"</t>
  </si>
  <si>
    <t>Участие молодежи сельских муниципальных образований в обучающих семинарах для участников ДМО и специалистов по работе с молодежью</t>
  </si>
  <si>
    <t>Участие молодежи сельских муниципальных образований в Ярмарке детских и молодежных общественных объединений</t>
  </si>
  <si>
    <t>7. Подпрограмма 2 "Патриотическое воспитание молодежи Ненецкого автономного округа на 2015 - 2017 годы"</t>
  </si>
  <si>
    <t>Создание условий для совершенствования системы патриотического воспитания молодежи Ненецкого автономного округа</t>
  </si>
  <si>
    <t>7.1. ОСНОВНОЕ МЕРОПРИЯТИЕ 1 Мероприятия по развитию и повышению эффективности патриотического воспитания</t>
  </si>
  <si>
    <t>7.1.5.  Форум "Наследники Победы"</t>
  </si>
  <si>
    <t>7.1.6. Региональный молодежный образовательный форум</t>
  </si>
  <si>
    <t xml:space="preserve">7.1.7. Участие во Всероссийской акции "Я - гражданин России" </t>
  </si>
  <si>
    <t>7.2. ОСНОВНОЕ МЕРОПРИЯТИЕ 2 Профилактика этнического и религиозно-политического экстремизма в молодежной среде</t>
  </si>
  <si>
    <t>7.2.3. Этнографический сбор</t>
  </si>
  <si>
    <t>7.2.4. Приключенческая игра "Тропы детства"</t>
  </si>
  <si>
    <t>7.2.5. Вахта памяти, посвященная годовщине Победы в ВОВ</t>
  </si>
  <si>
    <t>7.2.6. Акция "Георгиевская ленточка"</t>
  </si>
  <si>
    <t>7.2.7. Акция "Бессмертный полк"</t>
  </si>
  <si>
    <t>7.3. ОСНОВНОЕ МЕРОПРИЯТИЕ 3 Участие представителей Ненецкого автономного округа в выездных мероприятиях патриотической направленности</t>
  </si>
  <si>
    <t>7.3.2. Выезд делегаций молодежи Ннецкого автономного округа в города-герои Великой отчественной войны в рамках мероприятий по празднованию Победы в ВОВ 1941-1945 годов</t>
  </si>
  <si>
    <t>7.3.3. Выезд представителей Ненецкого автономного округа на конкурсы, конференции, фестивали, семинары по военно-исторической тематике</t>
  </si>
  <si>
    <t>7.3.4. Выездные мероприятия в села округа по проведению семинаров, тренингов, консультаций, лекций по вопросам военно-патриотическоо воспитания молодежи</t>
  </si>
  <si>
    <t>7.3.5. Всероссийские слеты руководителей молодежных почетных караулов постов № 1 у мемориальных комплексов и воинских захоронений</t>
  </si>
  <si>
    <t>7.3.6. Организация работы специализированных отрядов по благоустроийству воинских захоронений и проведению поисковых работ в местах боев ВОВ</t>
  </si>
  <si>
    <t>7.4. ОСНОВНОЕ МЕРОПРИЯТИЕ 4 Мероприятия по пропаганде государственных символов России, НАО и символики муниципальных образований, информационное обеспечение в области патриотического воспитания</t>
  </si>
  <si>
    <t>Физическое развитие молодежи, участие в подготовке к военной службе</t>
  </si>
  <si>
    <t xml:space="preserve">7.5. ОСНОВНОЕ МЕРОПРИЯТИЕ 5 Мероприятия по развитию в регионе Всероссийского общественного движения "Школа безопасности"
</t>
  </si>
  <si>
    <t>7.5.1. Участие в межрегиональных соревнованиях "Школа безопасности", "Юный спасатель"</t>
  </si>
  <si>
    <t>7.5.2. Проведение полевых сборов "Юный спасатель" с участием школ, классов, кружков (секций)</t>
  </si>
  <si>
    <t>7.5.3. Участие в окружных соревнованиях "Школа безопасности"</t>
  </si>
  <si>
    <t>7.6. ОСНОВНОЕ МЕРОПРИЯТИЕ 6 Мероприятия по допризывной подготовке молодежи</t>
  </si>
  <si>
    <t>7.6.2. Военно-спортивная игра "Зарница" среди команд организаций, осуществляющих образовательную деятельность, расположенных на территории Ненецкого автономного округа</t>
  </si>
  <si>
    <t>7.6.3. Военно-спртивная игра "Салют" среди команд государственных профессиональных образовательных организаций Ненецкого автономного округа</t>
  </si>
  <si>
    <t>7.6.4. Окружной смотр строя, посвященный Дню защитника Отечества</t>
  </si>
  <si>
    <t>7.6.5. Окружной летний слет "Звезда"</t>
  </si>
  <si>
    <t xml:space="preserve">7.6.6. Акция "День Российской Армии" </t>
  </si>
  <si>
    <t>7.7. ОСНОВНОЕ МЕРОПРИЯТИЕ 7 Мероприятия по развитию учебно-материальной базы по военно-патриотическому воспитанию молодежи</t>
  </si>
  <si>
    <t>7.7.1. Оснащение учебно-методической базы для проведения слетов, соревнований, военно-спортивных игр новыми сооружениями, позволяющими расширить спектр военно-патриотических мероприятий</t>
  </si>
  <si>
    <t>7.7.2. Укомплектование видиофильлмами патриотической направленности</t>
  </si>
  <si>
    <t xml:space="preserve">7.8. ОСНОВНОЕ МЕРОПРИЯТИЕ 8 Участие молодежи сельских муниципальных образований в военно-патриотических мероприятиях
</t>
  </si>
  <si>
    <t>Участие в окружной "Вахте памяти"</t>
  </si>
  <si>
    <t>Участие в полевом лагере "Юный спасатель"</t>
  </si>
  <si>
    <t>Участие в форуме "Наследники Победы"</t>
  </si>
  <si>
    <t>Участие в окружном летнем Слете представителей патриотических, военно-патриотических объединений "Звезда"</t>
  </si>
  <si>
    <t>Участие в военно-спортивной игре "Зарница" среди команд образовательных учреждений НАО</t>
  </si>
  <si>
    <t>Участие в окружных соревнованиях "Школа безопасности"</t>
  </si>
  <si>
    <t xml:space="preserve">Участие в выездных форумах, слетах, семинарах и т.д. </t>
  </si>
  <si>
    <t>Участие молодежи муниципальных образований в поисковых работах на территории Мурманской области и Карелии</t>
  </si>
  <si>
    <t>7. Подпрограмма 2 "Патриотическое воспитание молодежи Ненецкого автономного округа на 2015 - 2017 годы" (ГБУК  «Ненецкий краеведческий музей»)</t>
  </si>
  <si>
    <t>ГБУК  «Ненецкий краеведческий музей»</t>
  </si>
  <si>
    <t>7. Подпрограмма 2 "Патриотическое воспитание молодежи Ненецкого автономного округа на 2015 - 2017 годы" (ГБУК НАО "Культурно-деловой центр НАО"):</t>
  </si>
  <si>
    <t>ОСНОВНОЕ МЕРОПРИЯТИЕ 1Мероприятия по развитию и повышению эффективности патриотического воспитания</t>
  </si>
  <si>
    <t xml:space="preserve">Мероприятие "Региональный фестиваль-конкурс патриотической песни "Я люблю тебя, Россия" </t>
  </si>
  <si>
    <t>ГБУК НАО "Культурно-деловой центр НАО":</t>
  </si>
  <si>
    <t>Подпрограмма 1 "Реализация государственной молодежной политики в Ненецком автономном округе в 2015 - 2017 годы" (ГБУК НАО "Культурно-деловой центр НАО")</t>
  </si>
  <si>
    <t>Подпрограмма 1 "Реализация государственной молодежной политики в Ненецком автономном округе в 2015 - 2017 годы" (ГБУК «Историко-культурный и ландшафтный музей-заповедник "Пустозерск")</t>
  </si>
  <si>
    <t>6.3. ОСНОВНОЕ МЕРОПРИЯТИЕ 3 Вовлечение молодежи в добровольческую (волонтерскую) деятельность</t>
  </si>
  <si>
    <t>ГБУК «Историко-культурный и ландшафтный музей-заповедник "Пустозерск"</t>
  </si>
  <si>
    <t>Подпрограмма 2 "Патриотическое воспитание молодежи Ненецкого автономного округа на 2014 - 2016 годы" (ГБУК «Историко-культурный и ландшафтный музей-заповедник "Пустозерск")</t>
  </si>
  <si>
    <t>7.2.ОСНОВНОЕ МЕРОПРИЯТИЕ 2 Профилактика этнического и религиозно-политического экстремизма в молодежной среде</t>
  </si>
  <si>
    <t>Подпрограмма 1. Реализация государственной молодежной политики в Ненецком автономном округе в 2015-2017 годах (ГБУК «Этнокультурный центр Ненецкого автономного округа»)</t>
  </si>
  <si>
    <t xml:space="preserve">2.Мероприятия по вовлечению молодежи в социальную практику 2.1. Добровольничество п.2.1.4. Проект "Помогая познаем" </t>
  </si>
  <si>
    <t>Межрегиональный фольклорный конкурс «Печорянка»</t>
  </si>
  <si>
    <t xml:space="preserve">6. Подпрограмма 1 "Реализация государственной молодежной политики в Ненецком автономном округе в 2015 - 2017 годах" (ГБОУ ДОД НАО "Дворец спорта для детей и юношества "Норд" )
</t>
  </si>
  <si>
    <t>ГБОУ ДОД НАО "Дворец спорта для детей и юношества "Норд"  КЦСР 16.1.7431</t>
  </si>
  <si>
    <t>6. Подпрограмма 1 "Реализация государственной молодежной политики в Ненецком автономном округе в 2015 - 2017 годах" (ГБОУ ДОД НАО "Детско- юношеский центр "Лидер")</t>
  </si>
  <si>
    <t xml:space="preserve">ГБОУ ДОД НАО "Детско- юношеский центр "Лидер" </t>
  </si>
  <si>
    <t>7. Подпрограмма 2 "Патриотическое воспитание молодежи Ненецкого автономного округа на 2015 - 2017 годы" (ГБОУ ДОД НАО "Детско- юношеский центр "Лидер")</t>
  </si>
  <si>
    <t>Подпрограмма 1 "Реализация государственной молодежной политики в Ненецком автономном округе в 2015 - 2017 годы" (ГБОУ СПО НАО «Нарьян-Марский социально-гуманитарный колледж»)</t>
  </si>
  <si>
    <t>Конференция "Я специалист"</t>
  </si>
  <si>
    <t>ГБОУ СПО НАО «Нарьян-Марский социально-гуманитарный колледж»</t>
  </si>
  <si>
    <t>Подпрограмма 1 "Реализация государственной молодежной политики в Ненецком автономном округе в 2015 - 2017 годы" (ГБОУ СПО НАО «Ненецкое профессиональное училище»)</t>
  </si>
  <si>
    <t>Торжественное мероприятие "Посвящение в молодые рабочие"</t>
  </si>
  <si>
    <t>ГБОУ СПО НАО «Ненецкое профессиональное училище»</t>
  </si>
  <si>
    <t>7. Подпрограмма 2 "Патриотическое воспитание молодежи Ненецкого автономного округа на 2015 - 2017 годы" (ГБУК НАО «Ненецкий региональный центр развития образования»)</t>
  </si>
  <si>
    <t>Мероприятие 7.1.2. Организация в Нарьян-Маре обучающих семинаров для организаторов и специалистов в области патриотического воспитания</t>
  </si>
  <si>
    <t>ГБУК НАО «Ненецкий региональный центр развития образования»</t>
  </si>
  <si>
    <t>6. Подпрограмма 1 "Реализация государственной молодежной политики в Ненецком автономном округе в 2015 - 2017 годах" (КУ НАО «Туристический культурный центр»)</t>
  </si>
  <si>
    <t xml:space="preserve">Туристическо-краеведческий слет школьников "Золотая осень" </t>
  </si>
  <si>
    <t>КУ НАО «Туристический культурный центр»</t>
  </si>
  <si>
    <t>7. Подпрограмма 2 "Патриотическое воспитание молодежи Ненецкого автономного округа на 2015 - 2017 годы" (КУ НАО «Туристический культурный центр»)</t>
  </si>
  <si>
    <t>Мероприятия по развитию и повышению эффективности патриотического воспитания</t>
  </si>
  <si>
    <t>6. Подпрограмма 1 "Реализация государственной молодежной политики в Ненецком автономном округе в 2015 - 2017 годах" (ГБОУ СПО АО  «Ненецкий аграрно -экономический техникум»)</t>
  </si>
  <si>
    <t>6.1.8. Участие молодежи НАО в научно-практической конференции в г. Москве "Интеграция"</t>
  </si>
  <si>
    <t>ГБОУ СПО АО  «Ненецкий аграрно -экономический техникум»</t>
  </si>
  <si>
    <t>6.1.9. Окружная научно-практическая конференция "Наука, профессиональное образование, производство"</t>
  </si>
  <si>
    <t>6. Подпрограмма 1 "Реализация государственной молодежной политики в Ненецком автономном округе в 2015 - 2017 годах" (Управление труда и социальной защиты НАО )</t>
  </si>
  <si>
    <t>Вовлечение молодежи в социальную практику (реализация приоритетных направлений молодежной политики)</t>
  </si>
  <si>
    <t>6.5. ОСНОВНОЕ МЕРОПРИЯТИЕ 5 - Обеспечение эффективной социализации молодежи, находящейся в трудной жизненной ситуации</t>
  </si>
  <si>
    <t>ИТОГО  1. Реализация государственной молодежной политики в Ненецком автономном округе путем проведения мероприятий для детей и молодежи государственным бюджетным учреждением Ненецкого автономного округа "Центр поддержки молодежных инициатив":</t>
  </si>
  <si>
    <t xml:space="preserve">ИТОГО 2. Оснащение материально-технической базы государственного бюджетного учреждения Ненецкого автономного округа "Центр поддержки молодежных инициатив" для реализации государственной молодежной политики в Ненецком автономном округе:
</t>
  </si>
  <si>
    <t xml:space="preserve">ИТОГО 3. Ремонт и реконструкция помещении государственного бюджетного учреждения Ненецкого автономного округа "Центр поддержки молодежных инициатив" в целях совершенствования инфраструктурного обеспечения молодежной политики Ненецкого автономного округа:
</t>
  </si>
  <si>
    <t xml:space="preserve">ИТОГО 4. Строительство капитального объекта строительства "Здание "Молодежного центра":
</t>
  </si>
  <si>
    <t>ИТОГО 5. Выявление и поддержка талантливой молодежи, вручение премий "За вклад в реализацию государственной молодежной политики в Ненецком автономном округе":</t>
  </si>
  <si>
    <t>ИТОГО 6. Подпрограмма 1 "Реализация государственной молодежной политики в Ненецком автономном округе в 2015 - 2017 годах":</t>
  </si>
  <si>
    <t>ИТОГО 7. Подпрограмма 2 "Патриотическое воспитание молодежи Ненецкого автономного округа на 2014 - 2016 годы":</t>
  </si>
  <si>
    <t>Всего по государственной программе "Молодежь Ненецкого автономного округа"</t>
  </si>
  <si>
    <t xml:space="preserve">6.11.1. Организация молодежного лагеря для молодежи муниципальных образований по одному из федеральных проектов Росмолодежи
</t>
  </si>
  <si>
    <r>
      <rPr>
        <i/>
        <sz val="8"/>
        <rFont val="Times New Roman"/>
        <family val="1"/>
        <charset val="204"/>
      </rPr>
      <t>Формирование системы продвижения инициативной и талантливой молодежи</t>
    </r>
    <r>
      <rPr>
        <sz val="8"/>
        <rFont val="Times New Roman"/>
        <family val="1"/>
        <charset val="204"/>
      </rPr>
      <t xml:space="preserve">
</t>
    </r>
  </si>
  <si>
    <t xml:space="preserve">%  кассового исполнения средств окружного бюджета  в отчетном периоде по отношению к графе 9  </t>
  </si>
  <si>
    <t xml:space="preserve">% фактического освоения средств окружного бюджета  в отчетном периоде по отношению к кассовому исполнению окружного  бюджета </t>
  </si>
  <si>
    <t xml:space="preserve">Утверждено окржным бюджетом на отчетный период текущего года </t>
  </si>
  <si>
    <t xml:space="preserve">всего </t>
  </si>
  <si>
    <t xml:space="preserve">Государственная программа "Обеспечение общественного порядка, противодействие преступности, терроризму, экстремизму и коррупции в Ненецком автономном округе" </t>
  </si>
  <si>
    <t>Ответственный исполнитель: Аппарат Администрации Ненецкого автономного округа</t>
  </si>
  <si>
    <t>Соисполнитель 1: Департамент образования, культуры и спорта Ненецкого автономного округа</t>
  </si>
  <si>
    <t>Соисполнитель 2: Департамент здравоохранения, труда и социальной защиты населения Ненецкого автономного округа</t>
  </si>
  <si>
    <t>Соисполнитель 3: Департамент региональной политики Ненецкого автономного округа</t>
  </si>
  <si>
    <t>Соисполнитель 4: Управление государственного заказа Ненецкого автономного округа</t>
  </si>
  <si>
    <t>Соисполнитель 5: Комитет гражданской обороны Ненецкого автономного округа</t>
  </si>
  <si>
    <t>Отдельное мероприятие – Предоставление субвенций местным бюджетам из окружного бюджета для осуществления органами местного самоуправления муниципальных образований Ненецкого автономного округа отдельных государственных полномочий в сфере административных правонарушений</t>
  </si>
  <si>
    <t>Подпрограмма 1 "Обеспечение общественного порядка и противодействие преступности в Ненецком автономном округе на 2014-2015 годы"</t>
  </si>
  <si>
    <t>Соисполнитель: Департамент образования, культуры и спорта Ненецкого автономного округа</t>
  </si>
  <si>
    <t>Соисполнитель: Департамент здравоохранения, труда и социальной защиты населения Ненецкого автономного округа</t>
  </si>
  <si>
    <t>Соисполнитель: Департамент региональной политики Ненецкого автономного округа</t>
  </si>
  <si>
    <t>Участник : ГКУ НАО "Отделение социальной защиты населения"</t>
  </si>
  <si>
    <t>Участник : ГБУ НАО "Ненецкий региональный центр развития образования"</t>
  </si>
  <si>
    <t>Участник : КУ НА "СМТО"</t>
  </si>
  <si>
    <t>Участник : ГБУ СОН НАО "Комплексный центр социального обслуживания"</t>
  </si>
  <si>
    <t>мероприятие 1.1. Установка комплекса "Безопасный город"</t>
  </si>
  <si>
    <t>мероприятие 1.2. Выплата денежного вознаграждения за добровольную сдачу незаконно хранящегося оружия, боеприпасов, взрывчатых веществ и взрывных устройств</t>
  </si>
  <si>
    <t>мероприятие 1.3. Информационное сопровождение хода реализации подпрограммы 1. Изготовление бланочной продукции</t>
  </si>
  <si>
    <t>Участник : КУ НАО "СМТО"</t>
  </si>
  <si>
    <t>мероприятие 1.4.  Организация межведомственного семинара по обмену опытом со специалистами по работе с семьями и подростками социального риска</t>
  </si>
  <si>
    <t>мероприятие 1.5. Психологическая помощь молодым людям, вернувшимся из исправительных учреждений, условно осужденным и членам их семей</t>
  </si>
  <si>
    <t>мероприятие 1.6. Участие во Всероссийской выставке «Вместе ради детей»</t>
  </si>
  <si>
    <t>мероприятие 1.7. Проведение курсов повышения квалификации «Подготовка кандидатов в опекуны, приемные родители, усыновители»</t>
  </si>
  <si>
    <t>Подпрограмма 2 "Повышение безопасности дорожного движения в Ненецком автономном округе в 2014-2020 годах"</t>
  </si>
  <si>
    <t>Соисполнитель: Комитет гражданской обороны Ненецкого автономного округа</t>
  </si>
  <si>
    <t>Участник : КУ НАО "Ненецкий информационно-аналитический центр"</t>
  </si>
  <si>
    <t>Участник : КУ НАО "Поисково-спасательная служба"</t>
  </si>
  <si>
    <t xml:space="preserve">мероприятие 2.1. Оплата расходов на рассылку постановлений по делам о нарушениях Правил дорожного движения, выявленных специальными техническими средствами  </t>
  </si>
  <si>
    <t>мероприятие 2.2.  Текущее содержание автоматизированных систем фотовидеофиксации нарушений Правил дорожного движения</t>
  </si>
  <si>
    <t>мероприятие 2.3. Приобретение и распространение продукции по пропаганде и соблюдению правил дорожного движения для обучающихся первых классов</t>
  </si>
  <si>
    <t>мероприятие 2.4. Изготовление и распространение световозвращающих приспособлений в среде дошкольников и обучающихся младших классов образовательных организаций</t>
  </si>
  <si>
    <t>мероприятие 2.5. Проведение конкурса на лучшую образовательную организацию по профилактике детского дорожно-транспортного травматизма</t>
  </si>
  <si>
    <t>мероприятие 2.7. Организация и проведение фестиваля детского творчества «Светофор собирает друзей» среди воспитанников детских садов</t>
  </si>
  <si>
    <t>мероприятие 2.8. Проведение регионального этапа конкурса «Безопасное колесо»</t>
  </si>
  <si>
    <t>мероприятие 2.9. Участие во Всероссийском  этапе конкурса «Безопасное колесо»</t>
  </si>
  <si>
    <t>мероприятие 2.10. Проведение семинаров для педагогических работников образовательных организаций по вопросам профилактики детского дорожно-транспортного травматизма</t>
  </si>
  <si>
    <t>мероприятие 2.12. Создание и размещение в средствах массовой информации информационно-пропагандистских материалов, призванных освещать работу по обеспечению безопасности дорожного движения, в том числе информационное сопровождение подпрограммы 2 «Повышение безопасности дорожного движения в Ненецком автономном округе в 2014-2020 годах»</t>
  </si>
  <si>
    <t>Участник : Департамент региональной политики Ненецкого автономного округа</t>
  </si>
  <si>
    <t>мероприятие 2.13. Разработка и реализация комплекса мероприятий по совершенствованию системы спасения пострадавших в дорожно-транспортных происшествиях в Ненецком автономном округе</t>
  </si>
  <si>
    <t>мероприятие 2.15. Подготовка и создание информационно-пропагандистских телерадиопрограмм, направленных на участников дорожного движения для последующего размещения на федеральных, региональных и кабельных телевизионных каналах, на радиостанциях</t>
  </si>
  <si>
    <t>мероприятие 2.16. Организация в печатных средствах массовой информации специальных тематических рубрик для систематического освещения проблемных вопросов по безопасности дорожного движения</t>
  </si>
  <si>
    <t>Подпрограмма 3 "Профилактика терроризма и экстремизма в Ненецком автономном округе на 2014-2020 годы"</t>
  </si>
  <si>
    <t>Участники : организации, подведомственные Департаменту здравоохранения, труда и социальной защиты населения Ненецкого автономного округа</t>
  </si>
  <si>
    <t>Участник: КУ НАО "СМТО"</t>
  </si>
  <si>
    <t>мероприятие 3.1. Проведение круглых столов с представителями антитеррористических комиссий муниципальных образований, Отдела в НАО РУ ФСБ по Архангельской области, УМВД России по НАО, ГУ МЧС России по НАО, по противодействию терроризму и экстремизму с целью организации межведомственного взаимодействия и обмена информацией</t>
  </si>
  <si>
    <t>Участник : Аппарат Администрации Ненецкого автономного округа</t>
  </si>
  <si>
    <t>мероприятие 3.2. Оказание методической помощи муниципальным образованиям по вопросам контроля за состоянием антитеррористической защищенности объектов экономики, социальной сферы и мест с массовым пребыванием населения и выполнения решений антитеррористической омиссии Ненецкого автономного округа</t>
  </si>
  <si>
    <t>мероприятие 3.3. Организация и проведение в образовательных организациях округа лекций, бесед, научно-практических семинаров, направленных на формирование у молодежи толерантного отношения к лицам иной национальности, уважения традиций и обычаев различных народов</t>
  </si>
  <si>
    <t>Участник : Департамент образования, культуры и спорта Ненецкого автономного округа</t>
  </si>
  <si>
    <t>мероприятие 3.4. Проведение окружного семинара для педагогов общеобразовательных организаций Ненецкого автономного округа по вопросам профилактики терроризма и экстремизма</t>
  </si>
  <si>
    <t>мероприятие 3.6. Проведение обучающего семинара для психологов, участвующих в ликвидации чрезвычайной ситуации, вызванной террористической угрозой</t>
  </si>
  <si>
    <t>мероприятие 3.7. Создание и выпуск специализированных передач на региональных телеканалах и радиостанциях по вопросам профилактики терроризма, пропаганды социально значимых ценностей и создания словий для мирных межнациональных и межрелигиозных отношений</t>
  </si>
  <si>
    <t>мероприятие 3.8. Увеличение материально-технической базы, используемой для предотвращения террористических угроз</t>
  </si>
  <si>
    <t>мероприятие 3.12. Установка в медицинских организациях Ненецкого автономного округа кнопок тревожной сигнализации</t>
  </si>
  <si>
    <t>Участник : ГБУЗ НАО "Ненецкая окружная больница"</t>
  </si>
  <si>
    <t>Участник : ГБУЗ НАО "Ненецкая окружная стоматологическая поликлиника"</t>
  </si>
  <si>
    <t xml:space="preserve">Участник : ГБУЗ НАО "Окружной специализированный дом ребенка для детей с поражением нервной системы, нарушением психики" </t>
  </si>
  <si>
    <t>мероприятие 3.13. Установка камер видеонаблюдения в медицинских организациях Ненецкого автономного округа</t>
  </si>
  <si>
    <t>Участник : КУЗ НАО "Амдерминская амбулатория"</t>
  </si>
  <si>
    <t>Участник : КУЗ НАО "Великовисочная участковая больница"</t>
  </si>
  <si>
    <t>Участник : КУЗ НАО "Индигская участковая больница"</t>
  </si>
  <si>
    <t>Участник : КУЗ НАО "Каратайская амбулатория"</t>
  </si>
  <si>
    <t>Участник : КУЗ НАО "Карская  амбулатория"</t>
  </si>
  <si>
    <t>Участник : КУЗ НАО "Колгуевская амбулатория"</t>
  </si>
  <si>
    <t>Участник : КУЗ НАО "Красновская амбулатория"</t>
  </si>
  <si>
    <t>Участник : КУЗ НАО "Нельмин-Носовская амбулатория"</t>
  </si>
  <si>
    <t>Участник : КУЗ НАО "Несская участковая больница"</t>
  </si>
  <si>
    <t>Участник : КУЗ НАО "Нижне-Пешская участковая больница"</t>
  </si>
  <si>
    <t>Участник : КУЗ НАО "Оксинская участковая больница"</t>
  </si>
  <si>
    <t>Участник : КУЗ НАО "Омская амбулатория"</t>
  </si>
  <si>
    <t>Участник : КУЗ НАО "Тельвисочная амбулатория"</t>
  </si>
  <si>
    <t>Участник : КУЗ НАО "Харутинская участковая больница"</t>
  </si>
  <si>
    <t>Участник : КУЗ НАО "Хорей-Верская участковая больница"</t>
  </si>
  <si>
    <t>Участник : ГБУЗ НАО "Центральная районная поликлиника Заполярного района"</t>
  </si>
  <si>
    <t>Подпрограмма 4 "Противодействие коррупции в Ненецком автономном округе на 2014-2015 годы"</t>
  </si>
  <si>
    <t>Соисполнитель: Управление государственного заказа Ненецкого автономного округа</t>
  </si>
  <si>
    <t>Участник: ГБУ НАО "НТРК"</t>
  </si>
  <si>
    <t>мероприятие 4.1. Организация проведения опросов общественного мнения по оценке эффективности реализации государственной политики в сфере противодействия коррупции в Ненецком автономном округе</t>
  </si>
  <si>
    <t>мероприятие 4.2. Создание и размещение телевизионных роликов антикоррупционной направленности</t>
  </si>
  <si>
    <t>мероприятие 4.3. Разработка и внедрение механизмов антикоррупционного поведения в сфере закупок товаров, работ, услуг для нужд Ненецкого автономного округа</t>
  </si>
  <si>
    <t>Участник: Управление государственного заказа Ненецкого автономного округа</t>
  </si>
  <si>
    <t>мероприятие 4.4. Проведение  научно-практических конференций, обучающих семинаров, «круглых столов» по вопросам противодействия коррупции</t>
  </si>
  <si>
    <t>мероприятие 4.5. Организация обучения государственных гражданских служащих, а также работников государственных учреждений Ненецкого автономного округа по вопросам противодействия коррупции</t>
  </si>
  <si>
    <t>Участник: Аппарат Администрации Ненецкого автономного округа</t>
  </si>
  <si>
    <t>мероприятие 4.6. Проведение конкурса «Лучший поставщик 2014 года»</t>
  </si>
  <si>
    <t>мероприятие 4.7. Проведение конкурса «Лучший заказчик 2014 года»</t>
  </si>
  <si>
    <t xml:space="preserve">Объем финансирования государственной программы (тыс. руб.)
</t>
  </si>
  <si>
    <t xml:space="preserve">% кассового исполнения средств окружного бюджета в отчетном периоде по отношению к графе 9
</t>
  </si>
  <si>
    <t xml:space="preserve">% фактического освоения средств окружного бюджета в отчетном периоде по отношению к кассовому исполнению окружного бюджета
</t>
  </si>
  <si>
    <t>запланировано на текущий год</t>
  </si>
  <si>
    <t>кассовое исполнение</t>
  </si>
  <si>
    <t>фактическое исполнение</t>
  </si>
  <si>
    <t>в том числе</t>
  </si>
  <si>
    <t>фед. бюджет</t>
  </si>
  <si>
    <t>Государственная программа</t>
  </si>
  <si>
    <t>всего, в том числе</t>
  </si>
  <si>
    <t>Подпрограмма 1 «Развитие кадрового потенциала органов государственной власти и местного самоуправления»</t>
  </si>
  <si>
    <t>1.1.Дополнительное профессиональное образование и иное обучение государственных гражданских служащих по общим и специализированным направлениям</t>
  </si>
  <si>
    <t>Аппарат Администрации Ненецкого автономного округа</t>
  </si>
  <si>
    <t xml:space="preserve">Департамент финансов, экономики и имущества Ненецкого автономного округа </t>
  </si>
  <si>
    <t>Департамент здравоохранения, труда и социальной защиты населения Ненецкого автономного округа</t>
  </si>
  <si>
    <t>Департамент природных ресурсов, экологии и агропромышленного комплекса Ненецкого автономного округа</t>
  </si>
  <si>
    <t>Департамент строительства, жилищно-коммунального хозяйства, энергетики и транспорта Ненецкого автономного округа</t>
  </si>
  <si>
    <t>Департамент региональной политики Ненецкого автономного округа</t>
  </si>
  <si>
    <t>Управление по государственному регулированию цен (тарифов) Ненецкого автономного округа</t>
  </si>
  <si>
    <t>Управление государственного заказа Ненецкого автономного округа</t>
  </si>
  <si>
    <t>Комитет гражданской обороны Ненецкого автономного округа</t>
  </si>
  <si>
    <t>Государственная инспекция строительного и жилищного надзора Ненецкого автономного округа</t>
  </si>
  <si>
    <t>Государственная инспекция по ветеринарии Ненецкого автономного округа</t>
  </si>
  <si>
    <t>1.2.  Дополнительное профессиональное образование лиц,  замещающих муниципальные должности в Ненецком автономном округе и должности муниципальной службы в Ненецком автономном округе</t>
  </si>
  <si>
    <t>1.3.Дополнительное профессиональное образование участников резерва управленческих кадров Ненецкого автономного округа и резерва управленческих кадров муниципальных образований Ненецкого автономного округа</t>
  </si>
  <si>
    <t>1.4. Дополнительное профессиональное образование мировых судей</t>
  </si>
  <si>
    <t>1.5. Мероприятия, направленные на повышение открытости и престижа гражданской службы</t>
  </si>
  <si>
    <t>1.6 Методическое обеспечение прохождения гражданской и муниципальной службы Ненецкого автономного округа</t>
  </si>
  <si>
    <t>без. фин.</t>
  </si>
  <si>
    <t>1.7 Диспансеризация государственных гражданских служащих Ненецкого автономного округа</t>
  </si>
  <si>
    <t>1.8 Проведение конкурсов на замещение вакантных должностей государственной гражданской службы Ненецкого автономного округа, для формирования кадрового резерва на государственной гражданской службе Ненецкого автономного округа и аттестации государственных гражданских служащих органов исполнительной власти Ненецкого автономного округа</t>
  </si>
  <si>
    <t>Подпрограмма 2 «Реализация функций государственного управления»</t>
  </si>
  <si>
    <t>2.1 Обеспечение деятельности губернатора Ненецкого автономного округа и Администрации Ненецкого автономного округа</t>
  </si>
  <si>
    <t>2.2 Осуществлении функций в области финансов, экономики и имущества Ненецкого автономного округа</t>
  </si>
  <si>
    <t>2.3 Осуществление финкций в области образования, культуры и спорта Ненецкого автономного округа</t>
  </si>
  <si>
    <t>2.4 Осуществление функций в области природных ресурсов, экологии и агропромышленного комплекса Ненецкого автонмоного округа</t>
  </si>
  <si>
    <t>2.5 Осуществление функций в области жилищно-коммунального хозяйства, энергетики и транспорта Ненецкого автономного округа</t>
  </si>
  <si>
    <t>2.6 Осуществление функций в области здравоохранения, труда и социальной защиты населения Ненецкого автономного округа</t>
  </si>
  <si>
    <t xml:space="preserve">2.7 Осуществление функций в области региональной политики </t>
  </si>
  <si>
    <t>2.8 Осуществление функции по государственному регулированию цен и тарифов на территории Ненецкого автономного округа</t>
  </si>
  <si>
    <t>2.9 Осуществление функций по обеспечению реализации государственной политики в сфере закупок для обеспечения нужд Ненецкого автономного округа</t>
  </si>
  <si>
    <t>2.10 Осуществление функций в области гражданской обороны на территории Ненецкого автономного округа</t>
  </si>
  <si>
    <t xml:space="preserve">2.11 Осуществление регионального государственного строительного и жилищного надзора </t>
  </si>
  <si>
    <t>2.12 Взносы в некоммерческие организации</t>
  </si>
  <si>
    <t>2.13 Выполнение полномочий по государственной регистрации актов гражданского состояния на территории Ненецкого автономного округа</t>
  </si>
  <si>
    <t>2.14 Организация осуществления воздушных перевозок и выполнением авиационных работ для обеспечения осуществления органами государственной власти Ненецкого автономного округа своих полномочий</t>
  </si>
  <si>
    <t>2.15 Создание условий для деятельности органов государственной власти Ненецкого автономного округа</t>
  </si>
  <si>
    <t>2.15.1 Разработка проектно-сметной документации и строительство административного здания для органов государственной власти Ненецкого автономного округа</t>
  </si>
  <si>
    <t xml:space="preserve">2.15.2 Приобретение в г. Нарьян-Маре административного здания для органов государственной власти Ненецкого автономного округа </t>
  </si>
  <si>
    <t xml:space="preserve">Подпрограмма 3 "Осуществление юридической помощи и правовое просвещение граждан в Ненецком автономном округе" </t>
  </si>
  <si>
    <t xml:space="preserve">3.1 Предоставление бесплатной юридической помощи отдельным категориям граждан </t>
  </si>
  <si>
    <t>3.2 Информирование и правовое просвещение граждан Ненецкого автономного округа</t>
  </si>
  <si>
    <t>Подпрограмма 4 "Материально-техническое и транспортное обеспечение органов государственной власти Ненецкого автономного округа и Уполномоченного по защите прав предпринимателей в Ненецком автономном округе"</t>
  </si>
  <si>
    <t>4.1 Организация материально-технического и транспортного обеспечения органов государственной власти Ненецкого автономного округа и Уполномоченного по защите прав предпринимателей в Ненецком автономном округе</t>
  </si>
  <si>
    <t>4.2 Обеспечение органов государственной власти Ненецкого автономного округа основными средствами</t>
  </si>
  <si>
    <t xml:space="preserve">4.3 Обеспечение проведения ремонтных работ в зданиях и помещениях, занимаемых органами государственной власти Ненецкого автономного округа </t>
  </si>
  <si>
    <t>4.4 Обеспечение управления общего имущества в общежитиях</t>
  </si>
  <si>
    <t>Государственная программа Ненецкого автономного округа "Развитие транспортной системы Ненецкого автономного округа"</t>
  </si>
  <si>
    <t>Отдельное мероприятия программы Ненецкого автономного округа "Развитие транспортной системы Ненецкого автономного округа"</t>
  </si>
  <si>
    <t>Исполнитель: Управление строительства и ЖКХ НАО</t>
  </si>
  <si>
    <t>Разработка комплексной программы развития и модернизации улично-дорожной сети и межмуниципальных дорог Ненецкого автономного округа</t>
  </si>
  <si>
    <t>Исполнитель: КУ НАО "Дирекция транспорта и дорожного хозяйства Ненецкого автономного округа"</t>
  </si>
  <si>
    <t>"Реализация государственной программы в сфере дорожной деятельности и транспортного обслуживания населения"</t>
  </si>
  <si>
    <t>Подпрограмма 1 "Развитие сети автомобильных дорог местного значения, улично-дорожной сети и дорожных сооружений"</t>
  </si>
  <si>
    <t>Исполнитель: КУ НАО "Централизованный стройзаказчик"</t>
  </si>
  <si>
    <t>Основное мероприятие 1 - Бюджетные инвестиции в объекты капитального строительства государственной (муниципальной) собственности и (или) на приобретение объектов недвижимого имущества ву государственную сосбтвенность</t>
  </si>
  <si>
    <t>Строительство автомобильной дороги ул. Рыбников с подъездом к ЦОС в г. Нарьян-Маре Ненецкого автономного округа</t>
  </si>
  <si>
    <t>Строительство участка магистральной дороги ул. Монтажников - ул. Угольная - ул. Юбилейная с участком до ул. Губкина в п. Искателей</t>
  </si>
  <si>
    <t>Строительство внутрипоселковой дороги в п. Хорей-Вер, разработка проектной документации</t>
  </si>
  <si>
    <t>Строительство дороги от п. Каратайка до причала Лапта-Шор, с разработкой ПСД</t>
  </si>
  <si>
    <t>Строительство автомобильной дороги ул. Полярная – ул. Рыбников в г. Нарьян-Маре</t>
  </si>
  <si>
    <t>Основное мероприятие 2 - Разработка схемы организации дорожного движения в п. Искателей</t>
  </si>
  <si>
    <t>Подпрограмма 2 «Развитие и содержание сети автомобильных дорог, финансируемое за счет средств дорожного фонда Ненецкого автономного округа»</t>
  </si>
  <si>
    <t>Исполнитель: КУ НАО «Централизованный стройзаказчик»</t>
  </si>
  <si>
    <t>Основное мероприятие 1 - Бюджетные инвестиции в объекты капитального строительства государственной (муниципальной) собственности и (или) на приобретение объектов недвижимого имущества в государственную сосбтвенность</t>
  </si>
  <si>
    <t>Строительство автомобильной дороги  г. Нарьян-Мар – с. Тельвиска с подготовкой проектной документации</t>
  </si>
  <si>
    <t>Строительство улично-дорожногй сети микрорайона Факел поселка Искателей</t>
  </si>
  <si>
    <t>Строительство объекта «Автомобильная дорога общего пользования регионального значения г. Нарьян-Мар – г. Усинск на участке км 103+639 – км 177+468 в Ненецком автономном округе». IV участок км 162 +497 - км 177 +468.</t>
  </si>
  <si>
    <t>Объездная дорога в г. Нарьян-Маре, разработка проектной документации</t>
  </si>
  <si>
    <t>Строительство автомобильной дороги г. Нарьян-Мар - г. Усинск км 97 - км 103+639 с мостом через р. Шапкина</t>
  </si>
  <si>
    <t>Основное мероприятие 2 - Содержание автомобильных дорог общего пользования местного и межмуниципального значения</t>
  </si>
  <si>
    <t>Содержание автомобильных дорог общего пользования местного значения (межпоселковые)</t>
  </si>
  <si>
    <t>Содержание автомобильных дорог общего пользования на территории г. Нарьян-Мар и п. Искателей</t>
  </si>
  <si>
    <t>Содержание автомобильной дороги общего пользования межмуниципального значения г. Нарьян-Мар - п. Искателей</t>
  </si>
  <si>
    <t>Содержание автомобильной дороги общего пользования межмуниципального значения г. Нарьян-Мар - п. Красное</t>
  </si>
  <si>
    <t>Основное мероприятие 3 - Содержание автомобильных дорог общего пользования регионального значения</t>
  </si>
  <si>
    <t>Содержание автомобильной дороги общего пользования регионального значения г. Нарьян-Мар - г. Усинск: участок г. Нарьян-Мар-Лая-Вож, участок п. Харьягинский - граница округа (за счет средств окружного бюджета)</t>
  </si>
  <si>
    <t>Содержание автомобильной дороги общего пользования регионального значения г. Нарьян-Мар - г. Усинск: участок г. Нарьян-Мар-Лая-Вож, участок п. Харьягинский - граница округа (за счет средств федерального бюджета)</t>
  </si>
  <si>
    <t>Основное мероприятие 4 - Устройство и содержание искусственного дорожного сооружения (зимника)</t>
  </si>
  <si>
    <t>Устройство и содержание искусственного дорожного сооружения (зимника) г. Нарьян-Мар – г. Усинск на участке «76 км – пункт отдыха водителей «Шапкинская»</t>
  </si>
  <si>
    <t>Подпрограмма 3 "Обеспечение доступности перевозки пассажиров и багажа воздушным, автомобильным и водным транспортом"</t>
  </si>
  <si>
    <t>Основное мероприятие 1 - Субсидии для частичной компенсации недополученных доходов, возникающих в связи с оказанием услуг по перевозке пассажиров и багажа воздушным транспортом по регулируемым и специальным тарифам в межмуниципальным сообщении на территории Ненецкого автономного округа</t>
  </si>
  <si>
    <t>Основное мероприятие 2 - Субсидии для частичной компенсации недополученных доходов, возникающих в связи с оказанием услуг по перевозке пассажиров и багажа воздушным транспортом по регулируемым и (или) специальным тарифам в межрегиональном сообщении</t>
  </si>
  <si>
    <t>Субсидии аэропортам, расположенным в районах Крайнего Севера и приравненных к ним местностях</t>
  </si>
  <si>
    <t>Обеспечение доступности воздушных перевозок пассажиров из Ненецкого автономного округа в г. Архангельск и в обратном направлении</t>
  </si>
  <si>
    <t>Обеспечение доступности воздушных перевозок пассажиров из Ненецкого автономного округа в г. Сыктывкар, Усинск, Киров и в обратном направлении</t>
  </si>
  <si>
    <t>Основное мероприятие 3 - Субсидии для частичной компенсации недополученных доходов, возникающих в связи с оказанием услуг по пассажирским перевозкам водным транспортом на территории Ненецкого автономного округа по регулируемым и специальным тарифам</t>
  </si>
  <si>
    <t>Основное мероприятие 4 - Субсидии для частичной компенсации недополученных доходов, возникающих в связи с оказанием услуг по пассажирским перевозкам автомобильным транспортом в городском, пригородном и межмуниципальном сообщении по регулируемым тарифам</t>
  </si>
  <si>
    <t>% фактического освоения средств окружного бюджета в отчетном периоде по отношению к кассововму исполнению окружного бюджета</t>
  </si>
  <si>
    <t>Государственная программа "Реализация региональной политики Ненецкого автономного округа в сфере международных, межрегиональных и межнациональных отношений, развития гражданского общества и информации"</t>
  </si>
  <si>
    <t>-</t>
  </si>
  <si>
    <t>Ответственный исполнитель: Департамент региональной политики Ненецкого автономного округа</t>
  </si>
  <si>
    <t>Наименование мероприятия</t>
  </si>
  <si>
    <t xml:space="preserve">                              Объем финансирования государственной программы (за отчетный период)</t>
  </si>
  <si>
    <t>%  фактического освоения средств окружного бюджета в отчетном периоде по отношению к кассовому исполнению окружного бюджета</t>
  </si>
  <si>
    <t>Утверждено бюджетом субъекта РФ на отчетный период текущего года</t>
  </si>
  <si>
    <t>2. Мероприятия по поддержке традиционного образа жизни и хозяйствования малочисленных народов Севера Ненецкого автономного округа</t>
  </si>
  <si>
    <t>2.4 Проведение семинаров по правовому информированию и правовому просвещению для представителей общин малочисленных народов Севера</t>
  </si>
  <si>
    <t>ДРП НАО</t>
  </si>
  <si>
    <t>3. Предоставление социальных гарантий, компенсаций и дополнительных платных медицинских услуг на территории Ненецкого автономного округа</t>
  </si>
  <si>
    <t>3.1. Ежегодные единовременные социальные выплаты на возмещение расходов лиц из числа малочисленных народов Севера на прохождение медосмотра с целью трудоустройства</t>
  </si>
  <si>
    <t>ГКУ НАО "Отделение социальной защиты населения"</t>
  </si>
  <si>
    <t>3.2. Обеспечение медицинским обслуживанием населения в населенных пунктах традиционного проживания и традиционной хозяйственной деятельности малочисленных народов Севера путем предоставления бесплатной зубопротезной помощи выездными медицинскими бригадами</t>
  </si>
  <si>
    <t>ГБУЗ НАО "Ненецкая окружная стоматологическая поликлиника"</t>
  </si>
  <si>
    <t>3.3. Ежегодные единовременные выплаты лицам из числа малочисленных народов Севера на проезд к месту получения на территории Ненецкого автономного округа платных услуг по медицинскому освидетельствованию для оформления разрешения на хранение и ношение оружия, медицинскому осмотру с целью трудоустройства, наркологической помощи и обратно</t>
  </si>
  <si>
    <t>7 Мероприятия по сохранению, развитию и популяризации национальных видов спорта Ненецкого автономного округа</t>
  </si>
  <si>
    <t>7.1. Обеспечение участия в спортивно-массовых мероприятиях (кубки, первенства, чемпионаты) по национальным видам спорта</t>
  </si>
  <si>
    <t>7.1.2. Помощь спортсменам в участии в Первенстве и Чемпионате Ненецкого автономного округа по национальным видам спорта</t>
  </si>
  <si>
    <t>Государственная программ "Управление региональными финансами в Ненецком автономном округе"</t>
  </si>
  <si>
    <t>Подпрограмма 2 "Создание и развитие информационнйо системы управления общественными финансами в Ненецком автономном округе"</t>
  </si>
  <si>
    <t>2.1. Комплексная автоматизация бюджетного процесса</t>
  </si>
  <si>
    <t>Подпрограмма 3 "Управление государственным долгом Ненецкого автономного округа"</t>
  </si>
  <si>
    <t>3.3. Расчет расходов на исполнение долговых обязательств</t>
  </si>
  <si>
    <t>Подпрограмма 4 "Развитие системы межбюджетных отношений, содействие повышению уровня бюджетной обеспеченности муниципальных образований в Ненецком автономном округе"</t>
  </si>
  <si>
    <t>4.1. Расчет и предоставление дотаций на выравнивание бюджетной обеспеченности поселений, муниципального района (городского округа)</t>
  </si>
  <si>
    <t>Отчет</t>
  </si>
  <si>
    <t>о  реализации мероприятий государственной программы Ненецкого автономного округа</t>
  </si>
  <si>
    <t>«Реализация региональной политики Ненецкого автономного округа в сфере международных,</t>
  </si>
  <si>
    <t>межрегиональных и межнациональных отношений, развития гражданского общества и информации» за 1 квартал 2015 года</t>
  </si>
  <si>
    <t>Исполняющий обязанности</t>
  </si>
  <si>
    <t>руководителя Департамента</t>
  </si>
  <si>
    <t>О.А. Катовская</t>
  </si>
  <si>
    <t>Главный бухгалтер</t>
  </si>
  <si>
    <t>Л.А. Федотова</t>
  </si>
  <si>
    <t xml:space="preserve"> </t>
  </si>
  <si>
    <t xml:space="preserve">межрегиональных и межнациональных отношений, развития гражданского общества и информации» </t>
  </si>
  <si>
    <t>1."Развитие сельского хозяйства и регулирование рынков сельскохозяйственной продукции, сырья и продовольствия в Ненецком автономном округе"</t>
  </si>
  <si>
    <t>2.  «Охрана окружающей среды, воспроизводство и использование природных ресурсов»</t>
  </si>
  <si>
    <t>3.Обеспечение доступным и комфортным жильем и коммунальными услугами граждан, проживающих в Ненецком автономном округе</t>
  </si>
  <si>
    <t>4.Управление имуществом и земельными ресурсами на территории Ненецкого автономного округа</t>
  </si>
  <si>
    <t>5. Развитие предпринимательской деятельности в Ненецком автономном округе</t>
  </si>
  <si>
    <t xml:space="preserve">6. Обеспечение гражданской защиты в Ненецком автономном округе </t>
  </si>
  <si>
    <t xml:space="preserve">   7. "Развитие физической культуры, спорта и дополнительного образования в Ненецком автономном округе"</t>
  </si>
  <si>
    <t>8. "Развитие культуры и туризма" за I квартал 2015 года</t>
  </si>
  <si>
    <t>9. Молодёжь Ненецкого автономного округа</t>
  </si>
  <si>
    <t xml:space="preserve">10. Обеспечение общественного порядка, противодействие преступности, терроризму, экстремизму и коррупции в Ненецком автономном округе </t>
  </si>
  <si>
    <t>11. "Развитие государственного управления в Ненецком автономном округе"</t>
  </si>
  <si>
    <t>12.Развитие транспортной системы Ненецкого автономного округа</t>
  </si>
  <si>
    <t>% освоения средств бюджета субъекта РФ в отчетном периоде по отношению к исполнению бюджета субъекта РФ</t>
  </si>
  <si>
    <t>Исполнено отчетном периоде*</t>
  </si>
  <si>
    <t>Освоено в отчетном периоде**</t>
  </si>
  <si>
    <t>1. Реализация государственной политики в сфере образования, молодежной политики, спорта и дополнительного образования, обеспечение контроля и надзора в сфере образования</t>
  </si>
  <si>
    <t>1.2. Обеспечение контроля и надзора в сфере образования</t>
  </si>
  <si>
    <t>2. Обеспечение ведения финансово-экономической деятельности государственных организаций, осуществляющих образовательную деятельность</t>
  </si>
  <si>
    <t>3. Обеспечение осуществления органами местного самоуправления отдельных государственных полномочий в сфере деятельности по профилактике безнадзорности и преступлений несовершеннолетних</t>
  </si>
  <si>
    <t>Администрация МО "Городской округ "Город Нарьян-Мар"</t>
  </si>
  <si>
    <t>Администрация МО "Муниципальный район "Заполярный район"</t>
  </si>
  <si>
    <t>4. Подпрограмма 1 "Развитие и совершенствование системы образования в Ненецком автономном округе"</t>
  </si>
  <si>
    <t>4.1. Обеспечение государственных гарантий прав граждан на получение общедоступного и бесплатного дошкольного образования</t>
  </si>
  <si>
    <t>4.1.1. Реализация общеобразовательных программ дошкольного образования</t>
  </si>
  <si>
    <t>4.1.2. Обеспечение компенсации части родительской платы, внесенной за содержание ребенка в государственных образовательных организациях, реализующих основную общеобразовательную программу дошкольного образования</t>
  </si>
  <si>
    <t>4.2. Обеспечение государственных гарантий прав граждан на получение общедоступного и бесплатного начального общего, основного общего и среднего общего образования</t>
  </si>
  <si>
    <t>4.2.1. Реализация общедоступного бесплатного начального общего, основного общего, среднего общего образования по основным общеобразовательным программам</t>
  </si>
  <si>
    <t>4.2.2. Реализация общедоступного бесплатного начального общего, основного общего, среднего общего образования по основным общеобразовательным программам, в том числе для детей-сирот и детей, оставшихся без попечения родителей</t>
  </si>
  <si>
    <t>ГКОУ НАО "Ненецкая специальная (коррекционная) школа-интернат"</t>
  </si>
  <si>
    <t>4.2.3. Реализация общедоступного бесплатного начального общего, основного общего, среднего общего образования по основным общеобразовательным программам для детей с ограниченными возможностями здоровья</t>
  </si>
  <si>
    <t>ГКОУ НАО "Ненецкая средняя школа-интернат имени А.П. Пырерки"</t>
  </si>
  <si>
    <t>4.2.4. Организация и обеспечение питанием обучающихся в государственных общеобразовательных организациях</t>
  </si>
  <si>
    <t>4.2.5. Организация летнего отдыха для обучающихся в государственных общеобразовательных организациях</t>
  </si>
  <si>
    <t>4.2.6. Организация и обеспечение вывоза обучающихся в общеобразовательных организациях в начале и конце учебного года и на зимние каникулы</t>
  </si>
  <si>
    <t>Департамент образования, кульутры и спорта Ненецкого автономного округа</t>
  </si>
  <si>
    <t>4.3. Обеспечение государственных гарантий прав граждан на получение профессионального образования</t>
  </si>
  <si>
    <t>4.3.1. Реализация основных общеобразовательных и профессиональных образовательных программ</t>
  </si>
  <si>
    <t>4.3.2. Содержание и обеспечение обучающихся в государственных профессиональных образовательных организациях местами в общежитии</t>
  </si>
  <si>
    <t>4.3.3. Обеспечение питанием обучающихся в государственных профессиональных образовательных организациях</t>
  </si>
  <si>
    <t>4.3.4. Обеспечение оплаты проезда к месту жительства и обратно к месту учебы один раз в год обучающимся в государственных профессиональных образовательных организациях</t>
  </si>
  <si>
    <t>4.3.5. Обеспечение содержания детей-сирот и детей, оставшихся без попечения родителей, обучающихся в государственных профессиональных образовательных организациях</t>
  </si>
  <si>
    <t>4.3.6. Назначение и выплата стипендии обучающимся в государственных профессиональных образовательных организациях</t>
  </si>
  <si>
    <t>4.4. Целевая подготовка специалистов с высшим, средним, начальным профессиональным образованием</t>
  </si>
  <si>
    <t>4.5. Предоставление педагогическим работникам единовременного пособия в связи с выходом на пенсию</t>
  </si>
  <si>
    <t>4.6. Обеспечение гарантий работникам, заключившим трудовые договора о работе в государственных образовательных организациях</t>
  </si>
  <si>
    <t>4.7. Предоставление педагогическим работникам денежной компенсации за наем жилого помещения</t>
  </si>
  <si>
    <t>4.8. Премия губернатора Ненецкого автономного округа за выдающиеся достижения в области образования</t>
  </si>
  <si>
    <t>4.9. Обеспечение реализации региональных программ в сфере образования, проведение аттестации работников организаций, осуществляющих образовательную деятельность на территории Ненецкого автономного округа. Обеспечение психолого-педагогической, медицинской и социальной помощи детям, испытывающим трудности в освоении основных общеобразовательных программ, развитии и социальной адаптации</t>
  </si>
  <si>
    <t>ГБУ НАО "Ненецкий региональный центр развития образования"</t>
  </si>
  <si>
    <t>4.10. Организация и проведение мероприятий, направленных на развитие региональной системы образования, повышения качества общего и профессионального образования, совершенствование учебно-воспительного процесса, для обучающихся в государственных образовательных организациях и педагогических работников</t>
  </si>
  <si>
    <t>4.10.1. Предоставление единовременной выплаты молодым специалистам в сфере образования</t>
  </si>
  <si>
    <t>4.10.2. Развитие системы оценки качества общего и профессионального образования на основе совершенствования государственной итоговой аттестации обучающихся, освоивших образовательные программы среднего общего и основного общего образования, и внедрения федеральных государственных образовательных стандартов в систему общего и профессионального образования</t>
  </si>
  <si>
    <t>ГБОУ СПО НАО "Нарьян-Марский социально-гуманитарный колледж"</t>
  </si>
  <si>
    <t>ГБОУ СПО НАО "Ненецкий аграрно-экономический техникум"</t>
  </si>
  <si>
    <t>ГБОУ НПО НАО "Ненецкое профессиональное училище"</t>
  </si>
  <si>
    <t>4.10.3. Совершенствование системы внедрения этнокультурной составляющей учебного плана в образовательных организациях</t>
  </si>
  <si>
    <t>4.10.4. Совершенствование системы сопровождения одаренных детей и талантливой студенческой молодежи</t>
  </si>
  <si>
    <t>4.10.5. Совершенствование педагогического и управленческого корпуса образовательных организаций региона</t>
  </si>
  <si>
    <t>4.10.6. Организация и проведение мероприятий по повышению информационной безопасности обучающихся</t>
  </si>
  <si>
    <t>4.10.7. Организация дистанционного обучения детей с ограниченными возможностями здоровья</t>
  </si>
  <si>
    <t xml:space="preserve">Выплата вознаграждения педагогическим работникам общеобразовательных организаций за выполнение функций классного руководителя, а также воспитателям образовательных организаций дошкольного образования за организацию работы в группах </t>
  </si>
  <si>
    <t xml:space="preserve">Субвенции местным бюджетам на осуществление государственного полномочия Ненецкого автономного округа по предоставлению компенсации части родительской платы, внесенной за присмотр и уход за детьми в государственных и муниципальных образовательных организациях, находящихся на территории Ненецкого автономного округа и реализующих образовательные программы дошкольного образования </t>
  </si>
  <si>
    <t>Субвенции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</t>
  </si>
  <si>
    <t>Субсидии местным бюджетам на софинансирование расходных обязательств по обеспечению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</t>
  </si>
  <si>
    <t>Субсидии местным бюджетам на софинансирование расходных обязательств на организацию и обеспечение питания обучающихся в муниципальных образовательных организациях</t>
  </si>
  <si>
    <t xml:space="preserve">Иные межбюджетные трансферты на вознаграждение педагогических работников общеобразовательных организаций за выполнение функций классного руководителя, а также воспитателям образовательных организаций дошкольного образования за организацию работы в группах </t>
  </si>
  <si>
    <t>Итого по подпрограмме 1</t>
  </si>
  <si>
    <t>5. Подпрограмма 2 "Создание современных условий для получения общедоступного качественного образования в Ненецком автономном округе"</t>
  </si>
  <si>
    <t>5.1. Разработка проектно-сметной документации и строительство новых зданий для дошкольных образовательны организаций</t>
  </si>
  <si>
    <t>Строительство объекта "Детский сад на 220 мест по ул.Авиаторов в г.Нарьян-Маре"</t>
  </si>
  <si>
    <t>Строительство объекта "Детский сад на 100 мест в п.Хорей-Вер"</t>
  </si>
  <si>
    <t>Школа-сад в п.Харута, корректировка проектной документации</t>
  </si>
  <si>
    <t>5.2. Разработка проектно-сметной документации и строительство новых зданий для общеобразовательны организаций</t>
  </si>
  <si>
    <t>Строительство объекта "Школа-сад на 80 мест в п.Бугрино"</t>
  </si>
  <si>
    <t>5.3 Материально-техническое оснащение государственных образовательных организаций и бюджетных учреждений, подведомственных Управлению образования и молодежной политики Ненецкого автономного округа</t>
  </si>
  <si>
    <t>5.3.1 Материально-техническое оснащение государственных дошкольных образовательных организаций</t>
  </si>
  <si>
    <t>5.3.2 Материально-техническое оснащение государственных общеобразовательных организаций Ненецкого автономногог округа</t>
  </si>
  <si>
    <t>5.3.3. Материально-техническое оснащение профессиональных образовательных организаций</t>
  </si>
  <si>
    <t>5.3.4. Материально-техническое оснащение  ГБУ НАО "Ненецкий региональный центр развития образования"</t>
  </si>
  <si>
    <t>5.4. Укрепление материально-технической базы государственных образовательных организаций, обеспечение сохранности и безопасности зданий и сооружений</t>
  </si>
  <si>
    <t>5.4.1 Укрепление материально-технической базы государственных дошкольных образовательных организаций, обеспечение сохранности и безопасности зданий и сооружений</t>
  </si>
  <si>
    <t>5.4.2 Укрепление материально-технической базы государственных общеобразовательных организаций, обеспечение сохранности и безопасности зданий и сооружений</t>
  </si>
  <si>
    <t>5.4.3. Укрепление материально-технической базы государственных профессиональных общеобразовательных организаций, обеспечение сохранности и безопасности зданий и сооружений</t>
  </si>
  <si>
    <t>Итого по подпрограмме 2</t>
  </si>
  <si>
    <t>ВСЕГО по программе</t>
  </si>
  <si>
    <t>Всего по программе:</t>
  </si>
  <si>
    <t>Отдельные мероприятия государпственной программы</t>
  </si>
  <si>
    <t>Отдельное мероприятие 15           Обеспечение воспитания и обучения детей-сирот и детей, оставшихся без попечения родителей, обеспечение охраны здоровья и создания благоприятных условий для разностороннего развития личности</t>
  </si>
  <si>
    <t>Отдельное мероприятие 16              Реализация на территории Ненецкого автономного округа государственной политики в сфере труда, занятости и социальной защиты населения</t>
  </si>
  <si>
    <t>Отдельное мероприятие 17            Инвестиции в объекты капитального строительства государственной собственности</t>
  </si>
  <si>
    <t>Отдельное мероприятие 18          Адресная социальная помощь (информационное взаимодействие)</t>
  </si>
  <si>
    <t>Подпрограмма 1  «Старшее поколение Ненецкого автономного округа на 2015 – 2017 годы»</t>
  </si>
  <si>
    <t>Основное мероприятие 1.       Предоставление социальной помощи гражданам пожилого возраста на компенсацию проезда для участия в спортивных соревнованиях и интеллектуально-творческих мероприятиях, проводимых на территории Российской Федерации</t>
  </si>
  <si>
    <t>Подпрограмма 2. Содействие занятости населения Ненецкого автономного округа на 2015 - 2017 годы</t>
  </si>
  <si>
    <t>Основное мероприятие 1 Информирование на рынке труда НАО.</t>
  </si>
  <si>
    <t>Основное мероприятие 2  Организация ярмарок вакансий и учебных рабочих мест , в том числе мини-ярмарок для инвалидов.</t>
  </si>
  <si>
    <t>Основное мероприятие 3  Организация   оплачиваемых   общественных работ, в том числе стимулирование работодателей, создающих рабочие места для указанной категории граждан.</t>
  </si>
  <si>
    <t xml:space="preserve">Основное мероприятие 7. Организация   временного   трудоустройства безработных     граждан,     испытывающих трудности в поиске работы (граждане, освобожденные из учреждений , исполняющих наказание в виде лишения  свободы, лиц предпенсионного возраста, беженцев и вынужденных переселенцев, граждан, уволенных с военной службы и членов их семей , одиноких и многодетных родителей, воспитывающих несовершен-х детей, детей инвалидов, граждан, подвергшихся воздействию радиации вследствии чернобыльской и других радиационных аварий и катастроф) </t>
  </si>
  <si>
    <t>Основное мероприятие 5 . Организация   временного   трудоустройства безработных граждан в возрасте от 18 до 20 лет   из   числа   выпускников   учреждений начального и среднего профессиональго образования, ищущих работу впервые, в том числе стимулирование и поощрение работо-дателей создающих рабочие места для указаной категории граждан</t>
  </si>
  <si>
    <t>Основное мероприятие 6. Организация   временного   трудоустройства безработных граждан в возрасте от 14 до 18 в свободное от учебы время, в том числе стимули-рование и  и поощрение работодателей создающих рабочие места для указанной категории граждан</t>
  </si>
  <si>
    <t>Основное мероприятие 7. Социальная адаптация безработных граждан на рынке труда.</t>
  </si>
  <si>
    <t xml:space="preserve">Основное мероприятие 8. Содействие самозанятости безработных граждан, в том числе организация собственного дела.  </t>
  </si>
  <si>
    <t>Основное мероприятие 9. Организация содействия в выборе деятель-ности профессии), трудоустройства, профессионального обучения</t>
  </si>
  <si>
    <t>Основное мероприятие 10Организация профессиональной подготовки, переподготовки и повышения квалификации безработных граждан, в том числе организация профессиональной подготовки, переподготовки и повышения квалификации женщин в период отпуска по уходу за ребёнком до достижения им возраста 3 лет</t>
  </si>
  <si>
    <t>Основное мероприятие 11 Содействие безработным гражданам в переезде и безработным гражданам селении в другую местность для трудоустройства по направлению органов службы занятости</t>
  </si>
  <si>
    <t>Основное мероприятие 12 Выплаты пособий по безработице гражданам, зарегистрированным в службе занятости Ненецкого автоном-ного округа в качестве безработных за счет Федерального бюджета.</t>
  </si>
  <si>
    <t>Основное мероприятие 13 Возмещение затрат пенсионному фонду Российской Федерации за выплаченные пенсии, назначенные безработным гражданам по предло-жению органов службы занятости Ненецкого автономного округа за счет Федерального бюджета.</t>
  </si>
  <si>
    <t>Подпрограмма 3. Мероприятия по содействию трудоустройству отдельных категорий граждан, проживающих на территории Ненецкого автономного округа на 2015 - 2017 годы</t>
  </si>
  <si>
    <t>Основное мероприятие 1 Возмещение затрат работодателям в целях реализации дополнительных мероприятий, включающих в себя содействие в трудоустройстве незанятых инвалидов на оборудованные (оснащенные) для них рабочие места, в том числе инвалидов, использующих кресла-коляски</t>
  </si>
  <si>
    <t>Основное мероприятие 2 Возмещение затрат работодателям на приобретение, монтаж и установку оборудования для оснащения специального рабочего места для многодетных родителей</t>
  </si>
  <si>
    <t>Основное мероприятие 3 Возмещение затрат работодателям на приобретение, монтаж и установку оборудования для оснащения дополнительного рабочего места (в том числе надомного) для родителей, воспитывающих детей-инвалидов</t>
  </si>
  <si>
    <t>Основное мероприятие 4 Возмещение затрат работодателям на приобретение, монтаж и установку оборудования для дооснащения дополнительного рабочего места (в том числе специального) для трудоустройства незанятых инвалидов</t>
  </si>
  <si>
    <t>Основное мероприятие 5 Возмещение затрат работодателям в части заработной платы для трудоустройства незанятых инвалидов</t>
  </si>
  <si>
    <t>Основное мероприятие 6 Возмещение затрат работодателям в части заработной платы для трудоустройства многодетных родителей</t>
  </si>
  <si>
    <t>Основное мероприятие 7 Возмещение затрат работодателям в части заработной платы для трудоустройства родителей, воспитывающих детей-инвалидов</t>
  </si>
  <si>
    <t>Подпрограмма 4. Государственная поддержка семей с активной жизненной позицией (Мероприятия по популяризации и повышению ценности семьи, формированию активной жизненной позиции)</t>
  </si>
  <si>
    <t>Основное мероприятие 2. Информационно-публицистические мероприятия</t>
  </si>
  <si>
    <t>Основное мероприятие 2. "Культурно-массовые мероприятия"</t>
  </si>
  <si>
    <t>Подпрограмма 5.«Организация отдыха и оздоровления детей, находящихся в трудной жизненной ситуации»</t>
  </si>
  <si>
    <t>Основное мероприятие 1. Организация и проведение мероприятий, связанных с отдыхом и оздоровлением детей</t>
  </si>
  <si>
    <t>Подпрограмма 6. «Комплексная реабилитация и ресоциализация отдельных категорий граждан проживающих на территории Ненецкого автономного округа на 2015 - 2017 годы»</t>
  </si>
  <si>
    <t>Основное мероприятие 1. Создание региональных сегментов и инфраструктуры комплексной реабилитации и ресоциализации отдельных категорий граждан проживающих на территории  Ненецкого автономного округа</t>
  </si>
  <si>
    <t xml:space="preserve">Подпрограмма 7. «Доступная среда Ненецкого автономного округа на 2015 – 2016 годы» </t>
  </si>
  <si>
    <t>8.Мероприятия по реализации нормативных правовых актов Ненецкого автономного округа</t>
  </si>
  <si>
    <t>Основное мероприятие 1. Ежегодные окружные мероприятия</t>
  </si>
  <si>
    <t>Основное мероприятие 2. Мероприятия по оздоровительной кампании детей</t>
  </si>
  <si>
    <t>Основное мероприятие 3. Предоставление компенсации расходов на оплату проезда к месту использования отпуска и обратно несовершеннолетним детям, находящимся на иждивении неработающих пенсионеров</t>
  </si>
  <si>
    <t>Основное мероприятие 4. Предоставление ежемесячной компенсационной выплаты неработающим пенсионерам на содержание детей</t>
  </si>
  <si>
    <t>Основное мероприятие 5 Социальная поддержка многодетных семей в виде компенсационной социальной выплаты в связи с рождением третьего ребёнка и каждого из последующих детей на компенсацию расходов на приобретение предметов первой необходимости</t>
  </si>
  <si>
    <t>Основное мероприятие 6 Социальная поддержка многодетных семей в виде ежемесячной компенсационной социальной выплаты семьям, имеющим на воспитании трёх и более детей</t>
  </si>
  <si>
    <t>Основное мероприятие 7 Предоставление социальной поддержки многодетным семьям в виде ежегодной единовременной социальной выплаты к учебному году</t>
  </si>
  <si>
    <t>Основное мероприятие 8 Предоставление социальной поддержки многодетным семьям на оплату стоимости проезда и провоза багажа к месту использования отпуска</t>
  </si>
  <si>
    <t>Основное мероприятие 9 Предоставление социальной поддержки студентам из многодетных семей в виде компенсации стоимости проезда к месту учебы и обратно</t>
  </si>
  <si>
    <t>Основное мероприятие 10 Предоставление ежемесячной денежной выплаты в размере прожиточного минимума для детей, назначаемой в случае рождения третьего ребенка или последующих детей</t>
  </si>
  <si>
    <t>Основное мероприятие 11 Реализация закона Ненецкого автономного округа от 01.07.2011 N 36-ОЗ "О дополнительных мерах государственной поддержки семей, имеющих детей"</t>
  </si>
  <si>
    <t>Основное мероприятие 12 Реализация закона Ненецкого автономного округа от 13.10.2011 N 68-ОЗ "О дополнительной мере социальной поддержки членов семей погибших (умерших) инвалидов, участников Великой Отечественной войны"</t>
  </si>
  <si>
    <t>Основное мероприятие 13 Социальная поддержка специалистов, работающих и проживающих в сельских населённых пунктах Ненецкого автономного округа</t>
  </si>
  <si>
    <t>Основное мероприятие 14 Предоставление льготного проживания в гостиницах г. Нарьян-Мара и п. Искателей отдельным категориям граждан, проживающим в сельских поселениях Ненецкого автономного округа</t>
  </si>
  <si>
    <t>Основное мероприятие 15 Предоставление ежемесячной денежной выплаты лицам, награжденным знаком "Почетный донор СССР", "Почетный донор России"</t>
  </si>
  <si>
    <t>Основное мероприятие 16 Предоставление ежемесячной выплаты гражданам, один из родителей которых погиб (пропал без вести) при участии в боевых действиях в войну с Финляндией в период с 30 ноября 1939 года по 13 марта 1940 года либо в Великую Отечественную войну в период с 22 июня 1941 года по 09 (11) мая 1945 года, либо в войну с Японией в период с 9 августа 1945 года по 3 сентября 1945 года или умер в указанный период вследствие ранения, увечья или заболевания, полученного в связи с пребыванием на соответствующем фронте, или умер (погиб) в плену, при условии, если они не достигли возраста 18 лет на день гибели (пропажи без вести) или смерти одного из родителей</t>
  </si>
  <si>
    <t>Основное мероприятие 17 Предоставление единовременной выплаты ко Дню Победы лицам, награжденным знаком "Жителю блокадного Ленинграда", либо проработавшим в тылу в период с 11 июня 1941 по 9 мая 1945 года не менее шести месяцев, исключая период работы на временно оккупированных территориях СССР, либо награжденным орденом или медалью СССР за самоотверженный труд в период Великой Отечественной войны и проживающим на территории Ненецкого автономного округа</t>
  </si>
  <si>
    <t>Основное мероприятие 18 Предоставление единовременной денежной выплаты ко Дню Победы в размере 10 000 рублей вдовам погибших (умерших) участников Великой Отечественной войны, не вступившим в повторный брак</t>
  </si>
  <si>
    <t>Основное мероприятие 19 Предоставление единовременной социальной помощи гражданам в связи с гибелью (смертью) членов семьи</t>
  </si>
  <si>
    <t>Основное мероприятие 20 Предоставление единовременной социальной помощи гражданам, утратившим имущество в результате пожара в жилом помещении</t>
  </si>
  <si>
    <t>Основное мероприятие 21 Реализация закона Ненецкого автономного округа от 25.11.2010 N 86-ОЗ "О дополнительных мерах социальной поддержки инвалидов, получающих социальную пенсию по инвалидности"</t>
  </si>
  <si>
    <t>Основное мероприятие 22 Предоставление единовременной компенсации инвалидам и семьям, имеющим детей-инвалидов, части стоимости приобретенного либо приобретаемого жилого помещения</t>
  </si>
  <si>
    <t>Основное мероприятие 23 Предоставление единовременной компенсационной выплаты к Международному Дню инвалидов</t>
  </si>
  <si>
    <t>Основное мероприятие 24 Предоставление ежемесячной компенсационной выплаты детям-инвалидам, проживающим в семьях, размер среднедушевого дохода которых не превышает величины прожиточного минимума, установленной в Ненецком автономном округе в расчете на душу населения</t>
  </si>
  <si>
    <t>Основное мероприятие 25 Предоставление единовременной компенсации части стоимости приобретенного самостоятельно технического средства реабилитации (в том числе протезного изделия) в рамках предоставленной частью 6 статьи 11 Федерального закона от 24.11.1995 N 181-ФЗ "О социальной защите инвалидов Российской Федерации" меры социальной поддержки</t>
  </si>
  <si>
    <t>Основное мероприятие 26 Предоставление единовременной компенсации стоимости приобретенных самостоятельно протезных изделий и (или) иных технических средств реабилитации, не входящих в федеральный перечень реабилитационных мероприятий, технических средств реабилитации и услуг, предоставляемых инвалиду</t>
  </si>
  <si>
    <t>Основное мероприятие 27 Предоставление социальной поддержки в виде предоставления права бесплатного проезда на специальном автомобиле для лиц с ограниченными возможностями, не являющемся автомобильным транспортном общего пользования</t>
  </si>
  <si>
    <t>Основное мероприятие 28 Проведение новогодних мероприятий для детей-инвалидов</t>
  </si>
  <si>
    <t>Основное мероприятие 29 Реализация закона Ненецкого автономного округа от 01.12.2005 N 636-ОЗ "О государственной гражданской службе Ненецкого автономного округа"</t>
  </si>
  <si>
    <t>Основное мероприятие 30 Реализация закона Ненецкого автономного округа от 29.06.2012 N 47-ОЗ "О дополнительной мере социальной поддержки родителей военнослужащих, погибших при исполнении обязанностей военной службы в условиях боевых действий или в связи с выполнением задач в условиях вооруженного конфликта, в ходе контртеррористических операций"</t>
  </si>
  <si>
    <t>Основное мероприятие 31 Реализация закона Ненецкого автономного округа от 06.01.2005 N 538-ОЗ "О статусе лиц, замещающих государственные должности Ненецкого автономного округа"</t>
  </si>
  <si>
    <t>Основное мероприятие 32 Реализация закона Ненецкого автономного округа от 23.06.2011 N 51-ОЗ "О дополнительных мерах социальной поддержки в Ненецком автономном округе"</t>
  </si>
  <si>
    <t>Основное мероприятие 33 Предоставление единовременного денежного вознаграждения гражданам, награжденным медалью "За особые заслуги перед НАО"</t>
  </si>
  <si>
    <t>Основное мероприятие 34 Предоставление ежемесячного денежного вознаграждения гражданам, награжденным медалью "За особые заслуги перед НАО"</t>
  </si>
  <si>
    <t>Основное мероприятие 35 Предоставление единовременного денежного вознаграждения гражданам, награжденным Почетной грамотой НАО</t>
  </si>
  <si>
    <t>Основное мероприятие 36 Предоставление единовременного денежного вознаграждения лицам, удостоенным звания "Почетный гражданин Ненецкого автономного округа"</t>
  </si>
  <si>
    <t>Основное мероприятие 37 Предоставление ежемесячного денежного вознаграждения гражданам, удостоенным звания Почетный гражданин НАО</t>
  </si>
  <si>
    <t>Основное мероприятие 38 Предоставление единовременного денежного вознаграждения гражданам, награжденным Почетной грамотой Администрации НАО</t>
  </si>
  <si>
    <t>Основное мероприятие 39 Предоставление дополнительного ежемесячного материального обеспечения лицам, имеющим особые заслуги перед НАО</t>
  </si>
  <si>
    <t>Основное мероприятие 40 Предоставление единовременного денежного вознаграждения лицам, награжденным медалью "Родительская слава Ненецкого автономного округа"</t>
  </si>
  <si>
    <t>Основное мероприятие 41 Реализация закона НАО от 26.06.2013 N 50-ОЗ "О дополнительных мерах социальной поддержки в сфере обеспечения жилыми помещениями граждан, уволенных с военной службы (службы), и приравненных к ним лиц"</t>
  </si>
  <si>
    <t>Основное мероприятие 43 Предоставление ежемесячной компенсационной денежной выплаты лицам, имеющим звание "Ветеран труда" или звание "Ветеран труда Ненецкого автономного округа", и лицам, приравненным к ним</t>
  </si>
  <si>
    <t>Основное мероприятие 44 Оплата занимаемой общей площади жилых помещений и стоимости услуг лицам, имеющим звание "Ветеран труда" или звание "Ветеран труда НАО", и лицам, приравненным к ним</t>
  </si>
  <si>
    <t>Основное мероприятие 45 Предоставление субсидии на оплату жилищно-коммунальных услуг отдельным категориям граждан</t>
  </si>
  <si>
    <t>Основное мероприятие 46 Предоставление ежемесячной компенсационной денежной выплаты лицам, проработавшим в тылу в период Великой Отечественной войны, а также гражданам, приравненным к ним</t>
  </si>
  <si>
    <t>Основное мероприятие 47 Оплата занимаемой общей площади жилых помещений и стоимости коммунальных услуг лицам, проработавшим в тылу в период ВОВ, а также гражданам, приравненным к ним</t>
  </si>
  <si>
    <t>Основное мероприятие 48 Предоставление ежегодной денежной выплаты ко Дню Победы лицам, проработавшим в тылу в период Великой Отечественной войны, а также гражданам, приравненным к ним</t>
  </si>
  <si>
    <t>Основное мероприятие 49 Предоставление ежемесячной компенсационной денежной выплаты реабилитированным лицам</t>
  </si>
  <si>
    <t>Основное мероприятие 50 Оплата занимаемой общей площади жилых помещений и стоимости коммунальных услуг реабилитированным лицам</t>
  </si>
  <si>
    <t>Основное мероприятие 51 Возмещение расходов на погребение реабилитированных лиц</t>
  </si>
  <si>
    <t>Основное мероприятие 52 Бесплатная установка телефона реабилитированным лицам</t>
  </si>
  <si>
    <t>Основное мероприятие 53 Предоставление ежемесячной компенсационной денежной выплаты лицам, признанным пострадавшими от политических репрессий</t>
  </si>
  <si>
    <t>Основное мероприятие 54 Оплата занимаемой общей площади жилых помещений и стоимости коммунальных услуг лицам, признанным пострадавшими от политических репрессий</t>
  </si>
  <si>
    <t>Основное мероприятие 55 Оплата занимаемой общей площади жилых помещений и стоимости коммунальных услуг участникам боевых действий</t>
  </si>
  <si>
    <t>Основное мероприятие 56 Предоставление единовременной компенсационной выплаты гражданам пожилого возраста</t>
  </si>
  <si>
    <t>Основное мероприятие 57 Предоставление ежемесячного пособия на ребенка</t>
  </si>
  <si>
    <t>Основное мероприятие 58 Предоставление ежемесячного пособия семьям (неполным семьям), имеющим детей и созданным при этом лицами (лицом) из числа детей-сирот или лицами (лицом) из числа детей, оставшихся без попечения родителей</t>
  </si>
  <si>
    <t>Основное мероприятие 59 Предоставление ежемесячного пособия детям, потерявшим одного из родителей в авиационной катастрофе, произошедшей в Ненецком автономном округе 11 декабря 1997 года</t>
  </si>
  <si>
    <t>Основное мероприятие 60 Предоставление компенсации стоимости проезда к месту нахождения образовательной организации и обратно детям, потерявшим одного из родителей в авиационной катастрофе</t>
  </si>
  <si>
    <t>Основное мероприятие 61 Предоставление единовременного пособия при рождении второго, третьего ребенка и последующих детей</t>
  </si>
  <si>
    <t>Основное мероприятие 62 Обеспечение семей комплектами белья для новорожденных детей</t>
  </si>
  <si>
    <t>Основное мероприятие 63 Предоставление ежегодной денежной выплаты многодетным семьям на приобретение одежды для каждого ребенка, обучающегося в общеобразовательной организации или профессиональной образовательной организации</t>
  </si>
  <si>
    <t>Основное мероприятие 64 Оплата многодетным семьям в размере 40 процентов (50 процентов - в случае, если семья имеет на содержании и воспитании не менее пяти детей в возрасте до 18 лет) стоимости коммунальных услуг</t>
  </si>
  <si>
    <t>Основное мероприятие 65 Предоставление единовременного пособия лицам, награжденным знаком "Материнская слава"</t>
  </si>
  <si>
    <t>Основное мероприятие 66 Предоставление государственной социальной помощи малоимущим семьям, малоимущим одиноко проживающим гражданам, иным категориям граждан, предусмотренной Федеральным законом "О государственной социальной помощи"</t>
  </si>
  <si>
    <t>Основное мероприятие 67 Предоставление ежемесячной компенсационной выплаты лицам, проработавшим в тылу на неоккупированных территориях не менее шести месяцев с 22 июня 1941 года по 9 мая 1945 года</t>
  </si>
  <si>
    <t>Основное мероприятие 68 Предоставление ежемесячной компенсационной выплаты лицам, родившимся в 1932 - 1945 годах</t>
  </si>
  <si>
    <t>Основное мероприятие 69 Предоставление ежемесячной компенсационной выплаты гражданам, получающим пенсию</t>
  </si>
  <si>
    <t>Основное мероприятие 70 Предоставление ежемесячных компенсационных выплат неработающим трудоспособным лицам, осуществляющим уход за инвалидами 1 группы, либо престарелым гражданам, нуждающимся в постоянном постороннем уходе по заключению лечебного учреждения или достигшим 80 лет</t>
  </si>
  <si>
    <t>Основное мероприятие 71 Предоставление ежемесячных компенсационных выплат участникам событий на космодроме "Плесецк" 18 марта 1980 года</t>
  </si>
  <si>
    <t>Основное мероприятие 72 Предоставление ежемесячной компенсационной выплаты состоящим на учете в уполномоченном органе социальной защиты населения неполным семьям, которые состоят из одного неработающего инвалида и детей, находящихся на его иждивении</t>
  </si>
  <si>
    <t>Основное мероприятие 73 Предоставление ежемесячных компенсационных выплат многодетным семьям, имеющим соответствующее удостоверение и состоящим на учете в уполномоченном органе социальной защиты населения</t>
  </si>
  <si>
    <t>Основное мероприятие 74 Предоставление материальной и иной помощи для погребения</t>
  </si>
  <si>
    <t xml:space="preserve">Основное мероприятие 75 Единовременное денежное пособие при усыновлении </t>
  </si>
  <si>
    <t>Основное мероприятие 76 Ежемесячное денежное пособие при усыновлении</t>
  </si>
  <si>
    <t>Основное мероприятие 77 Ежемесячное денежное пособие  при усыновлении ребенка-инвалида, ребенка в возрасте старше семи лет, а также детей, являющихся братьями и (или) сестрами</t>
  </si>
  <si>
    <t xml:space="preserve"> Основное мероприятие 78 Ежемесячное денежное пособие ребенку, оставшемуся без попечения родителей,  переданному в приемную семью</t>
  </si>
  <si>
    <t>Основное мероприятие 79 Ежемесячные денежные выплаты на содержание детей-сирот и детей, оставшихся без попечения родителей, находящихся под опекой (попечительством) и в приемных семьях</t>
  </si>
  <si>
    <t>Основное мероприятие 80 Оплата труда приемных родителей</t>
  </si>
  <si>
    <t>Основное мероприятие 81 Ежегодное денежное вознаграждение приемным семьям ко Дню семьи</t>
  </si>
  <si>
    <t>Основное мероприятие 82 Обеспечение детей-инвалидов, а также лиц, сопровождающих ребенка-инвалида, бесплатным проездом к месту обучения в специализированное государственное учреждение</t>
  </si>
  <si>
    <t>Основное мероприятие 83 Предоставление компенсации стоимости проезда к месту отдыха и обратно опекунам (попечителям), приемным родителям</t>
  </si>
  <si>
    <t>Основное мероприятие 84 Предоставление дополнительных мер социальной поддержки приемных семей</t>
  </si>
  <si>
    <t>Основное мероприятие 85 Предоставление социальной поддержки в виде ежемесячной компенсации абонентской платы за пользование квартирным телефоном лицам, постоянно проживающим в сельских населенных пунктах Ненецкого автономного округа</t>
  </si>
  <si>
    <t>Основное мероприятие 86 Предоставление ежемесячной денежной выплаты гражданам - бывшим работникам Нарьян-Марского городского рыболовецкого кооператива и объединения общественного питания Ненецкого окружного рыболовецкого потребительского союза</t>
  </si>
  <si>
    <t>Основное мероприятие 87 Предоставление ежемесячной денежной выплаты лицам, проживающим на территории Ненецкого автономного округа, состоящим на учете в государственном бюджетном учреждении здравоохранения Ненецкого автономного округа "Ненецкая окружная больница" больных сахарным диабетом и больных онкологическими заболеваниями</t>
  </si>
  <si>
    <t>Основное мероприятие 88 Приобретение новогодних подарков детям</t>
  </si>
  <si>
    <t>Основное мероприятие 89 Предоставление ежегодной денежной выплаты участникам и инвалидам ВОВ</t>
  </si>
  <si>
    <t>Основное мероприятие 90 Предоставление ежемесячной денежной выплаты участникам и инвалидам ВОВ</t>
  </si>
  <si>
    <t>Основное мероприятие 91 Оплата проезда реабилитированным лицам</t>
  </si>
  <si>
    <t>Основное мероприятие 92 Предоставление материальной помощи участникам боевых действий и вооруженных конфликтов в Афганистане, Чеченской республике и других локальных войн на оплату медицинской реабилитации</t>
  </si>
  <si>
    <t>Основное мероприятие 93 Предоставление материальной помощи участникам боевых действий и вооруженных конфликтов в Афганистане, Чеченской республике и других локальных войн на оплату обучения (пп. 3 п. 1 ст. 44 закона НАО от 19.12.2013 N 121-ОЗ)</t>
  </si>
  <si>
    <t>Основное мероприятие 94 Предоставление материальной помощи участникам боевых действий и вооруженных конфликтов в Афганистане, Чеченской республике и других локальных войн на ремонт</t>
  </si>
  <si>
    <t>Основное мероприятие 95 Предоставление материальной помощи участникам боевых действий и вооруженных конфликтов в Афганистане, Чеченской республике и других локальных войн на строительство (приобретение) жилья</t>
  </si>
  <si>
    <t>Основное мероприятие 96 Содержание инвалидов в психоневрологических и иных специализированных домах-интернатах</t>
  </si>
  <si>
    <t>Основное мероприятие 97 Предоставление социальной поддержки несовершеннолетним, находящимся в трудной жизненной ситуации и нуждающимся в социальной реабилитации в условиях стационара</t>
  </si>
  <si>
    <t>Основное мероприятие 98 Предоставление региональной доплаты к пенсии за счет окружного бюджета</t>
  </si>
  <si>
    <t>Основное мероприятие 99 Обеспечение "Подарком первоклассника" поступающих в первый класс окружных государственных и муниципальных общеобразовательных учреждений</t>
  </si>
  <si>
    <t>Основное мероприятие 100 Предоставление выплаты ежемесячных стипендий обучающимся "на отлично" в окружных государственных и муниципальных общеобразовательных учреждениях</t>
  </si>
  <si>
    <t>Основное мероприятие 101 Предоставление выплаты социальных окружных стипендий учащимся и студентам профессионального образования</t>
  </si>
  <si>
    <t>Основное мероприятие 102 Реализация закона НАО от 06.03.1998 N 113-ОЗ "О досрочной окружной пенсии работникам образования"</t>
  </si>
  <si>
    <t>Основное мероприятие 103 Предоставление выплаты ежемесячной денежной компенсации за наем жилых помещений детям-сиротам и детям, оставшимся без попечения родителей, а также лицам из числа детей-сирот и детей, оставшихся без попечения родителей, на территории НАО</t>
  </si>
  <si>
    <t>Основное мероприятие 104 Предоставление ежемесячных социальных выплат оленеводам, чумработницам</t>
  </si>
  <si>
    <t>Основное мероприятие 105 Обеспечение средствами гигиены для новорождённого при рождении ребёнка</t>
  </si>
  <si>
    <t>Основное мероприятие 106 Предоставление ежегодных единовременных социальных выплат оленеводам, чумработницам, которым назначена трудовая пенсия</t>
  </si>
  <si>
    <t>Основное мероприятие 107 Предоставление социальной помощи студентам из числа детей оленеводов, чумработниц</t>
  </si>
  <si>
    <t>Основное мероприятие 108 Предоставление единовременных социальных выплат для компенсации расходов на получение дополнительных платных медицинских услуг с целью оформления разрешения на оружие</t>
  </si>
  <si>
    <t>Основное мероприятие 109 Ежегодное бесплатное предоставление средств первой медицинской помощи (медицинские аптечки)</t>
  </si>
  <si>
    <t>Основное мероприятие 110 Предоставление единовременных социальных выплат на оплату услуг по оказанию медицинской наркологической помощи</t>
  </si>
  <si>
    <t>Основное мероприятие 111 Предоставление ежемесячных компенсационных выплат оленеводам и чумработницам на каждого ребенка в возрасте от 1,5 до 8 лет</t>
  </si>
  <si>
    <t>Основное мероприятие 112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</si>
  <si>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Основное мероприятие 113 Оплата жилищно-коммунальных услуг отдельным категориям граждан</t>
  </si>
  <si>
    <t>Основное мероприятие 114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«Об иммунопрофилактике инфекционных болезней»</t>
  </si>
  <si>
    <t>Основное мероприятие 115 Выплата единовременного пособия при всех формах устройства детей, лишенных родительского попечения, в семью</t>
  </si>
  <si>
    <t>Основное мероприятие 116   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«О государственных пособиях гражданам, имеющим детей»</t>
  </si>
  <si>
    <t>Основное мероприятие 117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«Об обязательном страховании гражданской ответственности владельцев транспортных средств»</t>
  </si>
  <si>
    <t>Основное мероприятие 118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«О государственных пособиях гражданам, имеющим детей»</t>
  </si>
  <si>
    <t>Основное мероприятие 119 Осуществление полномочий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</si>
  <si>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Основное мероприятие 120 СОсуществление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</si>
  <si>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Основное мероприятие 121  Выплата региональной доплаты к пенсии</t>
  </si>
  <si>
    <t>Основное мероприятие 122 Предоставление иной субсидии на приобретение основных средств ГБУ НАО "Детский дом"</t>
  </si>
  <si>
    <t>Основное мероприятие 123 Организация доставки и устройство  детей-сирот, детей, оставшихся без попечения родителей, детей, нуждающихся в помощи государства, в соответствующие организации</t>
  </si>
  <si>
    <t>Основное мероприятие 124 Социальная поддержка детей-сирот и детей, оставшихся без попечения родителей, по оплате жилого помещения и коммунальных услуг, а также по освобождению от задолженности по оплате жилого помещения и коммунальных услуг</t>
  </si>
  <si>
    <t>Основное мероприятие 125    Реализация закона Ненецкого автономного округа от 22 марта 2011 года № 10-оз «О ежемесячной компенсационной социальной выплате родителю или иному законному представителю, совместно проживающему и фактически воспитывающему ребёнка на дому, и наделении органов местного самоуправления государственными полномочиями по назначению и выплате ежемесячной компенсационной социальной выплаты»</t>
  </si>
  <si>
    <r>
      <t>Отдельное мероприятие 2 </t>
    </r>
    <r>
      <rPr>
        <sz val="8"/>
        <color indexed="8"/>
        <rFont val="Times New Roman"/>
        <family val="1"/>
        <charset val="204"/>
      </rPr>
      <t>Предоставление субвенций на осуществление государственного полномочия по предоставлению единовременной выплаты пенсионерам на капитальный ремонт находящегося в их собственности жилого помещения</t>
    </r>
  </si>
  <si>
    <r>
      <t>Отдельное мероприятие 3 </t>
    </r>
    <r>
      <rPr>
        <sz val="8"/>
        <color indexed="8"/>
        <rFont val="Times New Roman"/>
        <family val="1"/>
        <charset val="204"/>
      </rPr>
      <t>Предоставление субсидий местным бюджетам на софинансирование расходных обязательств по содержанию мест захоронения участников Великой Отечественной войны на территории Ненецкого автономного округа</t>
    </r>
  </si>
  <si>
    <r>
      <t>Отдельное мероприятие 4 </t>
    </r>
    <r>
      <rPr>
        <sz val="8"/>
        <color indexed="8"/>
        <rFont val="Times New Roman"/>
        <family val="1"/>
        <charset val="204"/>
      </rPr>
      <t>Предоставление субвенций на осуществление государственного полномочия по предоставлению дополнительной меры социальной поддержки в виде предоставления бесплатной подписки на общественно-политическую газету Ненецкого автономного округа "Няръяна вындер"</t>
    </r>
  </si>
  <si>
    <r>
      <t>Отдельное мероприятие 5 </t>
    </r>
    <r>
      <rPr>
        <sz val="8"/>
        <color indexed="8"/>
        <rFont val="Times New Roman"/>
        <family val="1"/>
        <charset val="204"/>
      </rPr>
      <t>Предоставление субвенций местным бюджетам на осуществление государственного полномочия Ненецкого автономного округа в сфере опеки и попечительства над несовершеннолетними гражданами в части расходов, связанных с сокращением муниципальных служащих в связи с прекращением наделения органов местного самоуправления государственными полномочиями</t>
    </r>
  </si>
  <si>
    <t>Наименовние ответсвенного исполнителя, соисполнителя, участника</t>
  </si>
  <si>
    <t>% фактического освоения средств окружного бюджета в отчетном периоде по отношении к  кассовому исполнению окружного бюджета</t>
  </si>
  <si>
    <t>Запланировано на теущий год</t>
  </si>
  <si>
    <t xml:space="preserve">Государственная программа Ненецкого автономного округа "Модернизация жилищно-коммунального хозяйства Ненецкого автономного округа", всего
</t>
  </si>
  <si>
    <t>Ответственный исполнитель: Департамент строительства, жилищно-коммунального хозяйства, энергетики и транспорта Ненецкого автономного округа</t>
  </si>
  <si>
    <t>Подпрограмма 1 "Модернизация объектов коммунального хозяйства"</t>
  </si>
  <si>
    <t>Основное мероприятие 1 "«Субсидий юридическим лицам, индивидуальным предпринимателям  на возмещение части затрат по капитальному ремонту систем коммунальной инфраструктуры в целях подготовки объектов к работе в осенне-зимний период»</t>
  </si>
  <si>
    <t>Подпрограмма 2 "Обеспечение доступности коммунальных услуг"</t>
  </si>
  <si>
    <t>Основное мероприятие "1 «Субсидии юридическим лицам на возмещение недополученных доходов, возникающих в результате государственного регулирования цен (тарифов) на электроэнергию, реализуемую населению на территории Ненецкого автономного округа и прочим потребителям (за исключением сельхозтоваропроизводителей) в сельских населённых пунктах Ненецкого автономного округа»</t>
  </si>
  <si>
    <t>Основное мероприятие 2 «Субсидии юридическим лицам на возмещение недополученных доходов, возникающих в результате государственного регулирования цен (тарифов) на тепловую энергию, реализуемую сельскому населению»</t>
  </si>
  <si>
    <t>Основное мероприятие 3 "Субсидии на возмещение недополученных доходов юридическим лицам, предоставляющим в интересах населения, проживающего в городских поселениях, услугу по отоплению в соответствии с установленным Администрацией Ненецкого автономного округа предельным размером платы граждан за один квадратный метр отапливаемой площади жилых помещений»</t>
  </si>
  <si>
    <t>Основное мероприятие 4 «Субсидии юридическим лицам на возмещение недополученных доходов, возникающих в результате государственного регулирования цен (тарифов) на холодную, горячую воду и услуги водоотведения,  реализуемые населению»</t>
  </si>
  <si>
    <t>Основное мероприятие 5 «Субсидии юридическим лицам на возмещение недополученных доходов в связи с оказанием услуг по снабжению населения твердым топливом  для отопления жилых помещений»</t>
  </si>
  <si>
    <t>Подпрограмма 3 "Обеспечение сохранности жилищного фонда и создание безопасных, благоприятных условий проживания граждан»</t>
  </si>
  <si>
    <t>Участники: Администрация МО «Муниципальный район «Заполярный район», Администрация МО «Пешский сельсовет» Ненецкого автономного округа, Администрация МО «Тиманский сельсовет» Ненецкого автономного округа, Администрация МО «Шоинский сельсовет» Ненецкого автономного округа</t>
  </si>
  <si>
    <t>Основное мероприятие 1 «Обеспечение мероприятий по капитальному ремонту многоквартирных домов, осуществляемых за счет средств окружного бюджета»</t>
  </si>
  <si>
    <t>Основное мероприятие мероприятие 2 «Имущественный взнос в целях обеспечения деятельности некоммерческой организации «Фонд содействия реформированию жилищно-коммунального хозяйства Ненецкого автономного округа»</t>
  </si>
  <si>
    <t>Основное мероприятие мероприятие 3 «Субсидии местным бюджетам на софинансирование расходных обязательств на устранение третьими лицами недостатков объектов капитального строительства, обнаруженных в пределах гарантийного срока по государственным контрактам строительного подряда, заключенным для обеспечения нужд Ненецкого автономного округа»</t>
  </si>
  <si>
    <t xml:space="preserve">Участники:: Администрация «МО «Пешский сельсовет» Ненецкого автономного округа,
Администрация МО «Тиманский сельсовет» Ненецкого автономного округ,а
Администрация МО «Шоинский сельсовет» Ненецкого автономного округа
</t>
  </si>
  <si>
    <t>Основное мероприятие 4 «Субсидии местным бюджетам для обеспечения софинансирования мероприятий по организации содержания муниципального жилищного фонда»</t>
  </si>
  <si>
    <t xml:space="preserve">Участники:: Администрация МО «Муниципальный район "Заполярный район"
</t>
  </si>
  <si>
    <t>Основное мероприятие 5 "Субсидии местным бюджетам на софинансирование строительства объектов капитального строительства муниципальной собственности"</t>
  </si>
  <si>
    <t>Участники: Администрация МО «Муниципальный район «Заполярный район»</t>
  </si>
  <si>
    <t>Отдельное мероприятие 1  "Предоставление грантов городскому округу, городскому и сельским поселениям на благоустройство территорий"</t>
  </si>
  <si>
    <t>Участники: победители конкурсного отбора среди муниципальных образований Ненецкого автономного округа на право получения грантов на реализацию проектов по благоустройству территорий муниципальных образований</t>
  </si>
  <si>
    <t>Государственная программа "Информационное общество Ненецкого автономного округа"</t>
  </si>
  <si>
    <t>Ответственный исполнитель Аппарат Администрации НАО)</t>
  </si>
  <si>
    <t>ПОДПРОГРАММА 1  "Реализация государственной политики в области информатизации Ненецкого автономного округа"</t>
  </si>
  <si>
    <t>Ответственный исполнитель Аппарат Администрации НАО)
Участник (КУ НАО "НИАЦ")</t>
  </si>
  <si>
    <t>ОСНОВНОЕ МЕРОПРИЯТИЕ 1 Внедрение, сопровождение и обслуживание средств вычислительной техники и информационных систем, созданных (создаваемых) в рамках реализации полномочий органов государственной власти Ненецкого автономного округа</t>
  </si>
  <si>
    <t>ОСНОВНОЕ МЕРОПРИЯТИЕ 2 Обеспечение деятельности органов государственной власти Ненецкого автономного округа в области информационно-коммуникационных технологий</t>
  </si>
  <si>
    <t>ОСНОВНОЕ МЕРОПРИЯТИЕ 4 Обеспечение функционирования Ситуационного центра губернатора Ненецкого автономного округа</t>
  </si>
  <si>
    <t>ОСНОВНОЕ МЕРОПРИЯТИЕ 5 Создание и сопровождение государственных информационных систем Ненецкого автономного округа</t>
  </si>
  <si>
    <t>ПОДПРОГРАММА 2  "Обеспечение доступности и повышения качества предоставления государственных и муниципальных услуг, в том числе на базе многофункционального центра"</t>
  </si>
  <si>
    <t xml:space="preserve">Ответственный исполнитель Аппарат Администрации НАО)
</t>
  </si>
  <si>
    <t>Участник (КУ НАО "МФЦ")</t>
  </si>
  <si>
    <t>ОСНОВНОЕ МЕРОПРИЯТИЕ 1 Организация предоставления государственных и муниципальных услуг по принципу "одного окна"</t>
  </si>
  <si>
    <t>Ответственный исполнитель Аппарат Администрации НАО)
Участник (КУ НАО "МФЦ")</t>
  </si>
  <si>
    <t>ОСНОВНОЕ МЕРОПРИЯТИЕ 2 Развитие сети МФЦ на территории Ненецкого автономного округа</t>
  </si>
  <si>
    <t>ОСНОВНОЕ МЕРОПРИЯТИЕ 3 Реализация приоритетных направлений развития Электронного правительства в Ненецком автономном округе</t>
  </si>
  <si>
    <t>ОСНОВНОЕ МЕРОПРИЯТИЕ 4 Обеспечение жителей Ненецкого автономного округа универсальными электронными картами</t>
  </si>
  <si>
    <t>ОСНОВНОЕ МЕРОПРИЯТИЕ 5 Внедрение системы беспроводного доступа к государственным информационным системам Ненецкого автономного округа и иным информационным ресурсам в сети "Интернет"</t>
  </si>
  <si>
    <t>Исполнитель - Аппарат Администрации Ненецкого автономного округа</t>
  </si>
  <si>
    <t>ПОДПРОГРАММА 3 "Организация деятельности в области использования результатов космической деятельности в Ненецком автономном округе"</t>
  </si>
  <si>
    <t>ОСНОВНОЕ МЕРОПРИЯТИЕ 1 Создание единой окружной геоинформационной системы</t>
  </si>
  <si>
    <t>Участник (КУ НАО "НИАЦ")</t>
  </si>
  <si>
    <t>ОСНОВНОЕ МЕРОПРИЯТИЕ 2 Создание региональной системы территориального и муниципального планирования и управления</t>
  </si>
  <si>
    <t>ПОДПРОГРАММА 4  "Региональные информационно-телекоммуникационные сети Ненецкого автономонго округай"</t>
  </si>
  <si>
    <t>Исполнитель (Аппарат Администрации НАО)</t>
  </si>
  <si>
    <t>ОСНОВНОЕ МЕРОПРИЯТИЕ 1 Создание условий для обеспечения поселений услугами связи</t>
  </si>
  <si>
    <t>% фактического освоения окружного бюджета в отчетном периоде по отношении к  кассовому исполнению окружного бюджета</t>
  </si>
  <si>
    <t xml:space="preserve">Государственная программа Ненецкого автономного округа "Энергоэффективность и развитие энергетики в Ненецком автономном округе"
</t>
  </si>
  <si>
    <t>Подпрограмма 1 "Развитие энергетического комплекса в Ненецком автономном округе"</t>
  </si>
  <si>
    <t>Основное мероприятие 3 "Бюджетные инвестиции в объекты капитального строительства государственной собственности и (или) на приобретение объектов недвижимого имущества в государственную собственность"</t>
  </si>
  <si>
    <t>Реконструкция двух участков ЛЭП и ТП в с. Великовисочное, разработка проектной документации</t>
  </si>
  <si>
    <t>Реконструкция ЛЭП в д. Коткино, разработка проектной документации</t>
  </si>
  <si>
    <t>Реконструкция межпоселковый ЛЭП 10 кВ с. Нижняя Пеша – д. Волоковая, Ненецкий автономный округ</t>
  </si>
  <si>
    <t>Дизельная электростанция с гаражом в п. Хорей-Вер, корректировка проектной документации</t>
  </si>
  <si>
    <t>Модульная котельная, разработка проектной документации</t>
  </si>
  <si>
    <t>Сети наружного теплоснабжения, разработка проектной документации</t>
  </si>
  <si>
    <t>Склад ГСМ, разработка проектной документации</t>
  </si>
  <si>
    <t>Основное мероприятие 4 "Субсидии местным бюджетам на софинансирование строительства объектов капитального строительства муниципальной собственности"</t>
  </si>
  <si>
    <t>Администрация Муниципального района "Заполярный район", всего, в том числе:</t>
  </si>
  <si>
    <t>Замена основного и вспомогательного оборудования ДЭС п. Амдерма</t>
  </si>
  <si>
    <t>13. «Сохранение и развитие коренных малочисленных народов Севера в Ненецком автономном округе»</t>
  </si>
  <si>
    <t>14."Управление региональными финансами в Ненецком автономном округе"</t>
  </si>
  <si>
    <t>15. «Реализация региональной политики Ненецкого автономного округа в сфере международных,</t>
  </si>
  <si>
    <t>16.Развитие образования в Ненецком автономном округе</t>
  </si>
  <si>
    <t>17. «Социальная поддержка граждан в Ненецком автономном округе»</t>
  </si>
  <si>
    <t>18. "Модернизация жилищно-коммунального хозяйства Ненецкого автономного округа"</t>
  </si>
  <si>
    <t>19. Информационное общество Ненецкого автономного округа</t>
  </si>
  <si>
    <t>20. Энергоэффективность и развитие энергетики в Ненецком автономном округе</t>
  </si>
  <si>
    <t xml:space="preserve">% кассового исполнения средств окружного бюджета в отчетном периоде по отношению к графе 11
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</si>
  <si>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</si>
  <si>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Основное мероприятие 1.  Развитие системы медицинской профилактики неинфекционных заболеваний и формирования здорового образа жизни, в том числе у детей. Профилактика развития зависимостей, включая потребление табака, алкоголя и психоактивных веществ, в том числе у детей.</t>
  </si>
  <si>
    <t>1.1 Информированность населения о здоровом образе жизни и профилактике заболеваний (включая информацию о вреде курения, о здоровом питании, о физической активности), в том числе:</t>
  </si>
  <si>
    <t xml:space="preserve"> 1.1.1 Размещение информационных материалов, социальной рекламы по пропаганде здорового образа жизни в печатных средствах массовой информации (включая информацию о вреде курения, о здоровом питании, о физической активности), изготовление и трансляция видеосюжетов по пропаганде здорового образа жизни</t>
  </si>
  <si>
    <t>1.1.2 Изготовление и  тиражирование для населения полиграфической продукции (буклеты, брошюры, памятки), просветительских материалов для помещений (плакатов) по пропаганде здорового образа жизни (включая информацию о вреде курения, о здоровом питании, о физической активности)</t>
  </si>
  <si>
    <t>1.2 Обучение медицинских работников, в том числе работающих с детьми и подростками принципам консультирования по вопросам здорового образа жизни (организация помощи курщим, профилактика факторов риска, связанных с питанием, по вопросам физической активности)</t>
  </si>
  <si>
    <t>Итого по мероприятию</t>
  </si>
  <si>
    <t>Основное мероприятие 2. Развитие государственной системы профилактики немедицинского потребления наркотиков:</t>
  </si>
  <si>
    <t>2.1 Проведение заседаний антинаркотической комиссии Ненецкого автономного округа</t>
  </si>
  <si>
    <t>2.2 Тиражирование средств наглядной агитации и информации (буклеты, плакаты, листовки) по первичной профилактике наркомании и зависимости от других психоактивных веществ</t>
  </si>
  <si>
    <t>2.3 Проведение адресной информационно-пропагандистской кампании, направленной на информирование молодежи о негативных последствиях употребления наркотических средств и психотропных веществ, а также об ответственности за их употребление</t>
  </si>
  <si>
    <t>2.4 Введение уроков наркопрофилактики, профилактики приема алкоголя (лекции, диалоги, видеофильмы и обсуждения, конкурсы, акции), работа с родителями учащихся (родительскими комитетами), педагогами образовательных учреждений</t>
  </si>
  <si>
    <t>2.5 Проведение волонтерами  мероприятий  по профилактике незаконного употребления наркотиков и распространению ценностей здорового образа жизни</t>
  </si>
  <si>
    <t>2.6 Организация и проведение наркомониторинга посредством анкетирования определенных групп населения</t>
  </si>
  <si>
    <t>2.7 Организация и проведение тестирования  учащихся в образовательных учреждениях общего и начального профессионального образования на предмет употребления психоактивных веществ</t>
  </si>
  <si>
    <t>2.8 Организация и проведение исследований по выявлению потребителей психоактивных веществ среди призывников во время призывных кампаний в Ненецком автономном округе</t>
  </si>
  <si>
    <t>Основное мероприятие 3. Профилактика инфекционных заболеваний, включая иммунопрофилактику</t>
  </si>
  <si>
    <t>3.1 Приобретение иммунобиологических препаратов и одноразового инструментария</t>
  </si>
  <si>
    <t>3.2 Обеспечение доставки иммунобиологических препаратов в медицинские организации Ненецкого автономного округа</t>
  </si>
  <si>
    <t>3.3 Приобретение холодильного оборудования для хранения вакцин</t>
  </si>
  <si>
    <t>3.4 Проведение начального этапа серологического скрининга населения (корь, полиомиелит, дифтерия, краснуха)</t>
  </si>
  <si>
    <t>Основное мероприятие 4. Профилактика ВИЧ-инфекции, вирусных гепатитов В и С</t>
  </si>
  <si>
    <t>4.1 Приобретение диагностических тест- систем для проведения исследований на ВИЧ,  гепатиты В и С</t>
  </si>
  <si>
    <t xml:space="preserve">4.2  Приобретение одноразового инъекционного инструментария </t>
  </si>
  <si>
    <t>4.3 Приобретение одноразового белья для лаборатории СПИД</t>
  </si>
  <si>
    <t xml:space="preserve">4.4 Информирование и обучение различных групп населения средствам и методам профилактики ВИЧ-инфекции и гепатитов В и С </t>
  </si>
  <si>
    <t>Основное мероприятие 5 Развитие первичной медико-санитарной помощи, в том числе сельским жителям</t>
  </si>
  <si>
    <t>5.1 ФАП в п. Бугрино</t>
  </si>
  <si>
    <t>5.2 ФАП в поселке Варнек.</t>
  </si>
  <si>
    <t>5.3 "ФАП в д. Пылемец"</t>
  </si>
  <si>
    <t>5.4 "ФАП в д. Тошвиска"</t>
  </si>
  <si>
    <t>5.5 Клинико-диагностический корпус для ОГУЗ  "Ненецкая окружная больница", с разработкой проектной документации</t>
  </si>
  <si>
    <t>5.6 Строительство ФАП в с.Шойна с разработкой ПСД</t>
  </si>
  <si>
    <t>5.8 Реализация территориальной программы государственных гарантий бесплатного оказания гражданам медицинской помощи в Ненецком автономном округе при оказании первичной медико-санитарной помощи в амбулаторных условиях и в условиях дневного стационара</t>
  </si>
  <si>
    <t>5.9 Подготовка участка строительства, устройство наружных сетей и благоустройство для объекта строительства "Амбулатория в п. Красное Ненецкого автономного округа"</t>
  </si>
  <si>
    <t>5.10 Лабораторно-диагностический корпус для ГБУЗ НАО "Ненецкая окружная больница"</t>
  </si>
  <si>
    <t>5.11 Монтаж ЛВС и СКС в здании лабораторно-диагностического корпуса</t>
  </si>
  <si>
    <t>5.12 Здание поликлиники ГБУЗ НАО "Ненецкая окружная больница", обследование, разработка проектной документации в целях реконструкции</t>
  </si>
  <si>
    <t>Основное мероприятие 6 Развитие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населения, в том числе у детей</t>
  </si>
  <si>
    <t>6.2 Развитие системы раннего выявления заболеваний, факторов риска их развития</t>
  </si>
  <si>
    <t>ИТОГО ПО ПОДПРОГРАММЕ 1</t>
  </si>
  <si>
    <t>Подпрограмма 2. Совершенствование оказания специализированной, медицинской помощи, скорой, в том числе скорой специализированной, медицинской помощи, медицинской эвакуации</t>
  </si>
  <si>
    <t>Основное мероприятие 1. Совершенствование системы оказания медицинской помощи больным туберкулезом</t>
  </si>
  <si>
    <t>1.1 Приобретение современного оборудования и расходного материала для диагностики туберкулеза</t>
  </si>
  <si>
    <t>1.2  Приобретение лекарственных препаратов для этиотропного, патогенетического, симтоматического лечения больных туберкулезом</t>
  </si>
  <si>
    <t>1.3 Социальная поддержка лицам, больным активными формами туберкулеза</t>
  </si>
  <si>
    <t>Основное мероприятие 2.Совершенствование оказания медицинской помощи лицам, инфицированным вирусом иммунодефицита человека, гепатитами В и С</t>
  </si>
  <si>
    <t>2.1Укрепление материально-технической базы кабинета по профилактике инфекционных заболеваний и СПИДа</t>
  </si>
  <si>
    <t>2.2 Приобретение антивирусных препаратов для  лечения лиц, инфицированных вирусами иммунодефицита человека</t>
  </si>
  <si>
    <t xml:space="preserve">Основное мероприятие 3. Совершенствование наркологической помощи </t>
  </si>
  <si>
    <t>3.1Создание эффективной системы лечения лиц, страдающих алкогольной и наркотической зависимостью</t>
  </si>
  <si>
    <t>3.2 Оказание социальной помощи наркозависимым больным для лечения и реабилитации в медицинских организациях, расположенных за пределами округа</t>
  </si>
  <si>
    <t>3.3 Совершенствование материально – технической базы медицинских организаций</t>
  </si>
  <si>
    <t xml:space="preserve">3.4 Обучение врачей-наркологов современным методам выявления, лечения и реабилитации </t>
  </si>
  <si>
    <t>Основное мероприятие 4. Совершенствование системы оказания медицинской помощи больным с психическими расстройствами и расстройствами поведения.</t>
  </si>
  <si>
    <t>4.Совершенствование системы оказания медицинской помощи больным с психическими расстройствами и расстройствами поведения</t>
  </si>
  <si>
    <t>Основное мероприятие 5. Совершенствование системы оказания медицинской помощи больным сосудистыми заболеваниями.</t>
  </si>
  <si>
    <t xml:space="preserve">5. Совершенствование системы оказания медицинской помощи больным сосудистыми заболеваниями </t>
  </si>
  <si>
    <t>Основное мероприятие 6. Совершенствование системы оказания медицинской помощи больным онкологическими заболеваниями</t>
  </si>
  <si>
    <t>6. Совершенствование системы оказания медицинской помощи больным онкологическими заболеваниями</t>
  </si>
  <si>
    <t>Основное мероприятие 7. Оказание медицинской помощи в соответствии со стандартами, порядками оказания паллиативной  медицинской помощи</t>
  </si>
  <si>
    <t>Основное мероприятие 8. Совершенствование  оказания скорой, в том числе скорой специализированной медицинской помощи, медицинской эвакуации</t>
  </si>
  <si>
    <t>8.1 Замена санитарного транспорта</t>
  </si>
  <si>
    <t xml:space="preserve">Основное мероприятие 9. Совершенствование системы оказания медицинской помощи пострадавшим при дорожно-транспортных происшествиях  </t>
  </si>
  <si>
    <t>9. Совершенствование системы оказания медицинской помощи пострадавшим при дорожно-транспортных происшествиях</t>
  </si>
  <si>
    <t>Основное мероприятие 10. Совершенствование системы оказания специализированной, высокотехнологичной медицинской помощи</t>
  </si>
  <si>
    <t xml:space="preserve">10.1 Оказание медицинской помощи в рамках территориальной программы государственных гарантий бесплатного оказания гражданам медицинской помощи при оказании специализированной медицинской помощи, скорой, в том числе скорой специализированной медицинской помощи, медицинской эвакуации  </t>
  </si>
  <si>
    <t>10.2 Предоставление социальной помощи при заболеваниях, требующих специальных методов диагностики, лечения, использования сложных медицинских технологий и медицинской реабилитации</t>
  </si>
  <si>
    <t>10.3 Предоставление социальной помощи для компенсации в стоимости проезда</t>
  </si>
  <si>
    <t>10.4 Строительство инфекционного отделения на 50 коек в г. Нарьян-Маре, с корректировкой проектной документации</t>
  </si>
  <si>
    <t xml:space="preserve"> 10.5. Строительство участковой больницы на 10 коек с разработкой ПСД в п. Хорей-Вер</t>
  </si>
  <si>
    <t>10.6. Строительство здания отделения скорой медицинской помощи ГБУЗ НАО "Ненецкая окружная больница"</t>
  </si>
  <si>
    <t>10.7  Реконструкция оъекта "Гараж ГБУЗ НАО "Ненецкая окружная больница"</t>
  </si>
  <si>
    <t xml:space="preserve">10.8 Монтаж СКС и СПД в здании отделения скорой медицинской помощи </t>
  </si>
  <si>
    <t>10.9  Участковая больница в с. Нижняя Пеша Ненецкого автономного округа, привязка проектной документации</t>
  </si>
  <si>
    <t>10.10Психонаркологическое отделение ГБУЗ НАО «Ненецкая окружная больница», разработка проектной документации</t>
  </si>
  <si>
    <t>10.11  Пристройка к главному корпусу ГБУЗ НАО "Ненецкая окружная больница",разработка проектной документации</t>
  </si>
  <si>
    <t>10.12 Перепланировка помещений отделения операционного блока и отделения анестезиологии, реанимации, интенсивной терапии (ОАРИТ) с заменой инженерных сетей на 4 этаже здания в ГБУЗ НАО "Ненецкая окружная больница", строительство</t>
  </si>
  <si>
    <t>10.13 Участковая больница в п. Харута Ненецкого автономного округа, привязка проектной документации</t>
  </si>
  <si>
    <t>Основное мероприятие 11. Развитие службы крови</t>
  </si>
  <si>
    <t>11.1 Пропаганда донорства крови и ее компонентов среди населения</t>
  </si>
  <si>
    <t>11.2Обеспечение питания доноров крови и ее компонентов</t>
  </si>
  <si>
    <t>11.3 Осуществление мер социальной поддержки доноров крови и ее компонентов</t>
  </si>
  <si>
    <t>11.4 Приобретение расходных материалов для заготовки безопасных компонентов донорской крови</t>
  </si>
  <si>
    <t>ИТОГО ПО ПОДПРОГРАММЕ 2</t>
  </si>
  <si>
    <t>Подпрограмма 3. Охрана здоровья матери и ребенка</t>
  </si>
  <si>
    <t>Основное мероприятие 1 Создание системы раннего выявления и коррекции нарушений развития ребенка</t>
  </si>
  <si>
    <t>1.1 Проведение комплексной пренатальной (дородовой) диагностики</t>
  </si>
  <si>
    <t>1.2 Проведение неонатального скрининга, аудиологического скрининга</t>
  </si>
  <si>
    <t>Основное мероприятие 2 Выхаживание детей с экстремально низкой массой тела</t>
  </si>
  <si>
    <t>Основное мероприятие 3. Совершенствование методов профилактики вертикальной передачи ВИЧ - инфекции от матери ребенку</t>
  </si>
  <si>
    <t xml:space="preserve">Основное мероприятие 4. Профилактика абортов. </t>
  </si>
  <si>
    <t>Основное мероприятие 5. Оказание медицинской, социальной помощи детям.</t>
  </si>
  <si>
    <t xml:space="preserve">5.1 Оказание медицинской помощи в рамках территориальной программы государственных гарантий бесплатного оказания гражданам медицинской помощи </t>
  </si>
  <si>
    <t>5.2 Организация обеспечения полноценным питанием (специализированными продуктами) детей в возрасте до трех лет</t>
  </si>
  <si>
    <t>5.3 Разработка проектной документации ГБУЗ НАО "Окружной специализированный дом ребенка для детей с поражением нервной системы, нарушением психики"</t>
  </si>
  <si>
    <t>ИТОГО по мероприятию</t>
  </si>
  <si>
    <t>ИТОГО по подпрограмме 3</t>
  </si>
  <si>
    <t>Подпрограмма 4. Развитие медицинской реабилитации и санаторно-курортного лечения, в том числе детям</t>
  </si>
  <si>
    <t>Основное мероприятие 1. Оказание медицинской помощи в соответствии со стандартами, порядками оказания медицинской помощи по медицинской реабилитации, санаторно-курортном лечении</t>
  </si>
  <si>
    <t xml:space="preserve">Основное мероприятие 2. Оснащение подразделений медицинских организаций, оказывающих реабилитационную медицинскую помощь современным медицинским  оборудованием </t>
  </si>
  <si>
    <t>ИТОГО ПО ПОДПРОГРАММЕ 4</t>
  </si>
  <si>
    <t>Подпрограмма 5. Кадровое обеспечение системы здравоохранения</t>
  </si>
  <si>
    <t>Основное мероприятие 3. Мероприятия по организации непрерывного обучения медицинского персонала, последипломной подготовки (повышение квалификации, переподготовка)</t>
  </si>
  <si>
    <t>Основное мероприятие 4. Меры социальной поддержки, направленные на привлечение и закрепление молодых специалистов в учреждениях здравоохранения НАО</t>
  </si>
  <si>
    <t>4.2 Выплаты молодым специалистам, окончившим медицинские образовательные учреждения высшего профессионального и среднего профессионального образования</t>
  </si>
  <si>
    <t>4.3 Выплаты специалистам, работающим в сельской местности</t>
  </si>
  <si>
    <t xml:space="preserve">4.4 Возмещение расходов на оплату коммунальных услуг  медицинским работникам, проживающим в сельских населенных пунктах </t>
  </si>
  <si>
    <t xml:space="preserve">4.5 Единовременная компенсационная выплата медицинским работникам  в возрасте до 45 лет, прибывшим или переехавшим на работу в сельский населенный пункт либо рабочий поселок </t>
  </si>
  <si>
    <t>ИТОГО ПО ПОДПРОГРАММЕ 5</t>
  </si>
  <si>
    <t>Подпрограмма 6. Совершенствование системы лекарственного обеспечения, в том числе в амбулаторных условиях</t>
  </si>
  <si>
    <t xml:space="preserve">1. Обеспечение отдельных категорий граждан Российской Федерации, проживающих на территории Ненецкого автономного округа, лекарственными препаратами и изделиями медицинского назначения </t>
  </si>
  <si>
    <t>2. Приобретение лекарственных препаратов для лечения диабетных осложнений, средств введения инсулина, средств контроля за гликемией крови</t>
  </si>
  <si>
    <t>3. Приобретение  инсулиновой помпы и расходного материала к ней</t>
  </si>
  <si>
    <t>ИТОГО ПО ПОДПРОГРАММЕ 6</t>
  </si>
  <si>
    <t xml:space="preserve">Подпрограмма 7. Информатизация здравоохранения, включая развитие телемедицины                      </t>
  </si>
  <si>
    <t xml:space="preserve">Основное мероприятий 1. Развитие и обеспечение функционирования информационно-технологической инфраструктуры центра обработки данных и защищенной сети передачи данных учреждений здравоохранения </t>
  </si>
  <si>
    <t>Основное мероприятий 2. Техническое и информационное сопровождение прикладных информационных систем управления здравоохранения и подведомственных учреждений, обеспечение их взаимодействия с федеральным сегментом единой государственной информационной системы здравоохранения, модернизация и развитие</t>
  </si>
  <si>
    <t>Основное мероприятие 3. Создание, модернизация и техническое обслуживание информационно-технологической инфраструктуры управления здравоохранения и подведомственных учреждений, необходимой для внедрения и функционирования прикладных информационных систем в здравоохранении</t>
  </si>
  <si>
    <t>Основное мероприятие 4. Развитие и обеспечение функционирования телемедицинской сети Ненецкого автономного округа</t>
  </si>
  <si>
    <t>Основное мероприятие 5. Обеспечение защиты конфиденциальной информации и персональных данных, в том числе программных и аппаратных средств криптографической защиты, в учреждениях здравоохранения</t>
  </si>
  <si>
    <t>ИТОГО ПО ПОДПРОГРАММЕ 7</t>
  </si>
  <si>
    <t>Подпрограмма 8. Совершенствование системы управления в сфере здравоохранения Ненецкого автономного округа</t>
  </si>
  <si>
    <t>Основное мероприятий 1. Управление развитием отрасли, совершенствование структуры медицинских организаций</t>
  </si>
  <si>
    <t>Основное мероприятий 2. Экспертиза и контрольные функции в сфере охраны здоровья</t>
  </si>
  <si>
    <t>2.1 Развитие судебно-медицинской экспертной деятельности</t>
  </si>
  <si>
    <t>2.2 Обеспечение ведомственного контроля качества и безопасности медицинской деятельности</t>
  </si>
  <si>
    <t>ИТОГО ПО ПОДПРОГРАММЕ 8</t>
  </si>
  <si>
    <t>Отдельные мероприятия государственной программы Ненецкого автономного округа "Развитие здравоохранения в Ненецком автономном округе"</t>
  </si>
  <si>
    <t>Ц 1 Страховые взносы на обязательное медицинское страхование неработающего населения</t>
  </si>
  <si>
    <t>Ц 2 Межбюджетные трансферты бюджету Территориального фонда обязательного медицинского страхования на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 в соответствии с пунктом 3 статьи 8 Федерального закона от 29 ноября 2010 года № 326-ФЗ "Об обязательном медицинском страховании в Российской Федерации"</t>
  </si>
  <si>
    <t>21. Развитие здравоохранения Ненецкого автономного округа</t>
  </si>
  <si>
    <t>Мероприятие 3. Разработка, издание, направление в консульские учреждения Российской Федерации и временные группы федеральной миграционной службы за рубежом информационных материалов о Программе для распространения среди потенциальных участников Программы, желающих переселиться на постоянное место жительства в Ненецкий автономный округ</t>
  </si>
  <si>
    <t>Мероприятие 7. Оказание мер социальной поддержки в период адаптации:</t>
  </si>
  <si>
    <t>Мероприятие 8. Предоставление участникам Программы и членам их семей гарантированного медицинского обслуживания в период адаптации на территории вселения:</t>
  </si>
  <si>
    <t>Мероприятие 9. Оказание единовременной финансовой помощи участникам Программы на жилищное обустройство в период адаптации на территории вселения (компенсация расходов на аренду жилья)</t>
  </si>
  <si>
    <t>Мероприятие 10. Компенсация расходов участников Программы на переаттестацию ученых степеней, нострификацию дипломов и других документов об образовании</t>
  </si>
  <si>
    <t>Мероприятие 14. Организация профессионального обучения участников Программы и членов их семей (профессиональная подготовка, переподготовка и повышение квалификации)</t>
  </si>
  <si>
    <t>Мероприятие 16. Оказание государственной финансовой поддержки субъектам малого и среднего предпринимательства из числа участников Программы путем выделения грантов</t>
  </si>
  <si>
    <t xml:space="preserve">Мероприятие 17. Оказание государственной поддержки в области образования:
- содействие в устройстве детей участников Программы в дошкольные учреждения либо ежемесячная компенсационная социальная выплата до устройства ребенка в дошкольное образовательное учреждение
</t>
  </si>
  <si>
    <t xml:space="preserve">22.«Оказание содействия добровольному переселению в Ненецкий автономный округ соотечественников, проживающих за рубежом, на 2013 - 2015 годы»
</t>
  </si>
  <si>
    <t>% кассового исполнения средств окружного бюджета в отчетном периоде по отнощению к графе 9</t>
  </si>
  <si>
    <r>
      <t xml:space="preserve">Ответственный исполнитель </t>
    </r>
    <r>
      <rPr>
        <b/>
        <sz val="8"/>
        <color theme="1"/>
        <rFont val="Times New Roman"/>
        <family val="1"/>
        <charset val="204"/>
      </rPr>
      <t>Казенное учреждение Ненецкого автономного округа «Станция по борьбе с болезнями животных»</t>
    </r>
  </si>
  <si>
    <t>Участник</t>
  </si>
  <si>
    <r>
      <t xml:space="preserve">Основное мероприятие  </t>
    </r>
    <r>
      <rPr>
        <b/>
        <sz val="8"/>
        <color theme="1"/>
        <rFont val="Times New Roman"/>
        <family val="1"/>
        <charset val="204"/>
      </rPr>
      <t>Лечение и профилактика заболеваний в оленеводстве</t>
    </r>
  </si>
  <si>
    <t>...</t>
  </si>
  <si>
    <r>
      <t xml:space="preserve">Основное мероприятие  </t>
    </r>
    <r>
      <rPr>
        <b/>
        <sz val="8"/>
        <color theme="1"/>
        <rFont val="Times New Roman"/>
        <family val="1"/>
        <charset val="204"/>
      </rPr>
      <t>Профилактика, ликвидация болезней и лечение сельскохозяйственных и домашних животных</t>
    </r>
  </si>
  <si>
    <r>
      <t xml:space="preserve">Основное мероприятие  </t>
    </r>
    <r>
      <rPr>
        <b/>
        <sz val="8"/>
        <color theme="1"/>
        <rFont val="Times New Roman"/>
        <family val="1"/>
        <charset val="204"/>
      </rPr>
      <t>Лабораторно-диагностические исследования материалов животного и растительного происхождения</t>
    </r>
  </si>
  <si>
    <r>
      <t xml:space="preserve">Основное мероприятие  </t>
    </r>
    <r>
      <rPr>
        <b/>
        <sz val="8"/>
        <color theme="1"/>
        <rFont val="Times New Roman"/>
        <family val="1"/>
        <charset val="204"/>
      </rPr>
      <t>Проведение ветеринарно-санитарной экспертизы подконтрольной продукции животного и растительного происхождения</t>
    </r>
  </si>
  <si>
    <r>
      <t xml:space="preserve">Основное мероприятие  </t>
    </r>
    <r>
      <rPr>
        <b/>
        <sz val="8"/>
        <color theme="1"/>
        <rFont val="Times New Roman"/>
        <family val="1"/>
        <charset val="204"/>
      </rPr>
      <t>Оформление и выдача ветеринарных сопроводительных документов</t>
    </r>
  </si>
  <si>
    <r>
      <t xml:space="preserve">Основное мероприятие  </t>
    </r>
    <r>
      <rPr>
        <b/>
        <sz val="8"/>
        <color theme="1"/>
        <rFont val="Times New Roman"/>
        <family val="1"/>
        <charset val="204"/>
      </rPr>
      <t>Регулирование численности безнадзорных животных и их содержание</t>
    </r>
  </si>
  <si>
    <r>
      <t xml:space="preserve">Основное мероприятие </t>
    </r>
    <r>
      <rPr>
        <b/>
        <sz val="8"/>
        <color theme="1"/>
        <rFont val="Times New Roman"/>
        <family val="1"/>
        <charset val="204"/>
      </rPr>
      <t>Оснащение основными средствами</t>
    </r>
  </si>
  <si>
    <t xml:space="preserve">23.«Обеспечение эпизоотического и ветеринарно-санитарного благополучия на территории ненецкого автономного округа» </t>
  </si>
  <si>
    <t>Отдельное мероприятие 1       Предоставление субвенций на осуществление государственного полномочия по предоставлению меры социальной поддержки, связанной с обеспечением отдельных категорий граждан горячим питанием во время каникул, в праздничные и выходные дни</t>
  </si>
  <si>
    <t>Отдельное мероприятие 6       Предоставление субсидии на осуществление государственного полномочия по социальной поддержке неработающих граждан пожилого возраста в виде предоставления бесплатного посещения общественных бань</t>
  </si>
  <si>
    <t>Отдельное мероприятие 7       Предоставление иной субсидии на проведение текущего и капитального ремонта ГБУСУ НАО "Пустозерский дом-интернат для престарелых и инвалидов"</t>
  </si>
  <si>
    <t>Отдельное мероприятие 8     Предоставление иной субсидии на проведение текущего и капитального ремонта государственному бюджетному учреждению социальной защиты населения Ненецкого автономного округа "Комплексный центр социального обслуживания" (далее - ГБУ СОН НАО "КЦСО")</t>
  </si>
  <si>
    <t>Отдельное мероприятие 9                                       Предоставление иной субсидии на проведение текущего и капитального ремонта ГБУ НАО "Детский дом"</t>
  </si>
  <si>
    <t>Отдельное мероприятие 10 Предоставление иной субсидии на приобретение основных средств ГБУ СОН НАО "КЦСО</t>
  </si>
  <si>
    <t>Отдельное мероприятие 11     Предоставление иной субсидии на приобретение основных средств ГБУСУ НАО "Пустозерский дом-интернат для престарелых и инвалидов"</t>
  </si>
  <si>
    <t>Отдельное мероприятие 12       Обеспечение стационарного социального обслуживания граждан пожилого возраста и инвалидов</t>
  </si>
  <si>
    <t>Основное мероприятие 1.               Организация и проведение мероприятий, связанных с отдыхом и оздоровлением детей</t>
  </si>
  <si>
    <t>Основное мероприятие 1.                            Создание региональных сегментов и инфраструктуры комплексной реабилитации и ресоциализации отдельных категорий граждан проживающих на территории  Ненецкого автономного округа</t>
  </si>
  <si>
    <t>Основное мероприятие 2.                           Содействие трудовой занятости лиц, отказавшихся от потребления наркотических средств, психотропных веществ немедицинского назначения, алкогольной продукции, лиц, освободившихся из мест лишения свободы, прошедших курс реабилитации и ресоциализации</t>
  </si>
  <si>
    <t>Основное мероприятие 1.            Методическая и информационная поддержка мероприятий</t>
  </si>
  <si>
    <t>Основное мероприятие 2.           Формирование доступной среды</t>
  </si>
  <si>
    <t>Основное мероприятие 3.             Обеспечение доступности инженерной и транспортной инфраструктур</t>
  </si>
  <si>
    <t>Основное мероприятие 4.             Мероприятия направленные на обеспечение процесса реабилитации и социальной интеграции инвалидов, проживающих на территории  Ненецкого автономного округа</t>
  </si>
  <si>
    <r>
      <rPr>
        <sz val="8"/>
        <color indexed="8"/>
        <rFont val="Times New Roman"/>
        <family val="1"/>
        <charset val="204"/>
      </rPr>
      <t>Отдельное мероприятие 13           Обеспечение государственных гарантий в сфере содействия занятости и защиты от безработицы, трудовой миграции</t>
    </r>
  </si>
  <si>
    <r>
      <rPr>
        <sz val="8"/>
        <color indexed="8"/>
        <rFont val="Times New Roman"/>
        <family val="1"/>
        <charset val="204"/>
      </rPr>
      <t>Отдельное мероприятие 14         Обеспечение проведения социально-оздоровительных, медицинских, реабилитационных, профилактических мероприятий для отдельных категорий граждан</t>
    </r>
  </si>
  <si>
    <r>
      <rPr>
        <sz val="8"/>
        <color indexed="8"/>
        <rFont val="Times New Roman"/>
        <family val="1"/>
        <charset val="204"/>
      </rPr>
      <t xml:space="preserve">Основное мероприятие 2.       Предоставление социальной помощи неработающим гражданам старшего поколения в виде компенсации расходов на зубопротезирование </t>
    </r>
  </si>
  <si>
    <r>
      <rPr>
        <sz val="8"/>
        <color indexed="8"/>
        <rFont val="Times New Roman"/>
        <family val="1"/>
        <charset val="204"/>
      </rPr>
      <t>Основное мероприятие 3.        Предоставление компенсации проезда и проживания гражданам старшего поколения, выезжающим за пределы Ненецкого автономного округа для участия в мероприятиях по вопросам патриотизма и гражданственности</t>
    </r>
  </si>
  <si>
    <r>
      <rPr>
        <sz val="8"/>
        <color indexed="8"/>
        <rFont val="Times New Roman"/>
        <family val="1"/>
        <charset val="204"/>
      </rPr>
      <t>Основное мероприятие 4.        Предоставление единовременной выплаты семейным парам, награжденным медалью "За любовь и верность</t>
    </r>
  </si>
  <si>
    <r>
      <rPr>
        <sz val="8"/>
        <color indexed="8"/>
        <rFont val="Times New Roman"/>
        <family val="1"/>
        <charset val="204"/>
      </rPr>
      <t>Основное мероприятие 5.                Социальная помощь неработающим гражданам старшего поколения на компенсацию стоимости проезда к месту оздоровления и обратно в учреждениях социального обслуживания населения Ненецкого автономного округа</t>
    </r>
  </si>
  <si>
    <r>
      <rPr>
        <sz val="8"/>
        <color indexed="8"/>
        <rFont val="Times New Roman"/>
        <family val="1"/>
        <charset val="204"/>
      </rPr>
      <t>Основное мероприятие 6.               Проведение мероприятий, направленных на активизацию деятельности, укрепление здоровья граждан старшего поколения</t>
    </r>
  </si>
  <si>
    <r>
      <rPr>
        <sz val="8"/>
        <color indexed="8"/>
        <rFont val="Times New Roman"/>
        <family val="1"/>
        <charset val="204"/>
      </rPr>
      <t>Основное мероприятие 1.        Информационно-публицистические мероприятия</t>
    </r>
  </si>
  <si>
    <r>
      <rPr>
        <sz val="8"/>
        <color indexed="8"/>
        <rFont val="Times New Roman"/>
        <family val="1"/>
        <charset val="204"/>
      </rPr>
      <t>Основное мероприятие 2.                Культурно-массовые мероприятия</t>
    </r>
  </si>
  <si>
    <t xml:space="preserve">Государственная программа «Обеспечение эпизоотического и ветеринарно-санитарного благополучия на территории ненецкого автономного округа» </t>
  </si>
  <si>
    <t>Ответственный исполнитель Государственная инспекция по ветеринарии Ненецкого автономного округа</t>
  </si>
  <si>
    <t>Соисполнитель Казенное учреждение Ненецкого автономного округа «Станция по борьбе с болезнями животных»</t>
  </si>
  <si>
    <t xml:space="preserve">Отдельное мероприятие «Осуществление регионального государственного ветеринарного надзора на территории Ненецкого автономного округа» </t>
  </si>
  <si>
    <t>Подпрограмма 1 «Профилактика, диагностика и лечение болезней животных, защита населения от болезней, общих для человека и животных»</t>
  </si>
  <si>
    <t xml:space="preserve">
Информация о результатах мониторинга реализации мероприятий 
государственных программ Ненецкого автономного округа
за 1 квартал 2015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</si>
</sst>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_р_._-;\-* #,##0.00_р_._-;_-* &quot;-&quot;??_р_._-;_-@_-"/>
    <numFmt numFmtId="165" formatCode="0.0"/>
    <numFmt numFmtId="166" formatCode="#,##0.0;[Red]\-#,##0.0;0.0"/>
    <numFmt numFmtId="167" formatCode="_-* #,##0.0\ _₽_-;\-* #,##0.0\ _₽_-;_-* &quot;-&quot;??\ _₽_-;_-@_-"/>
    <numFmt numFmtId="168" formatCode="#,##0.0"/>
    <numFmt numFmtId="169" formatCode="#,##0.00;[Red]\-#,##0.00;0.00"/>
    <numFmt numFmtId="170" formatCode="0.0%"/>
    <numFmt numFmtId="171" formatCode="#,##0.0_ ;[Red]\-#,##0.0\ "/>
    <numFmt numFmtId="172" formatCode="_-* #,##0.0_р_._-;\-* #,##0.0_р_._-;_-* &quot;-&quot;??_р_._-;_-@_-"/>
    <numFmt numFmtId="173" formatCode="000"/>
    <numFmt numFmtId="174" formatCode="00\.0\.0000"/>
    <numFmt numFmtId="175" formatCode="#,##0.0_ ;\-#,##0.0\ "/>
    <numFmt numFmtId="176" formatCode="_(* #,##0.0_);_(* \(#,##0.0\);_(* &quot;-&quot;??_);_(@_)"/>
  </numFmts>
  <fonts count="6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7.5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u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27" fillId="0" borderId="0"/>
    <xf numFmtId="0" fontId="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46" fillId="5" borderId="0" applyNumberFormat="0" applyBorder="0" applyAlignment="0" applyProtection="0"/>
    <xf numFmtId="0" fontId="47" fillId="22" borderId="33" applyNumberFormat="0" applyAlignment="0" applyProtection="0"/>
    <xf numFmtId="0" fontId="48" fillId="23" borderId="34" applyNumberFormat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9" borderId="33" applyNumberFormat="0" applyAlignment="0" applyProtection="0"/>
    <xf numFmtId="0" fontId="55" fillId="0" borderId="38" applyNumberFormat="0" applyFill="0" applyAlignment="0" applyProtection="0"/>
    <xf numFmtId="0" fontId="56" fillId="24" borderId="0" applyNumberFormat="0" applyBorder="0" applyAlignment="0" applyProtection="0"/>
    <xf numFmtId="0" fontId="2" fillId="25" borderId="39" applyNumberFormat="0" applyFont="0" applyAlignment="0" applyProtection="0"/>
    <xf numFmtId="0" fontId="57" fillId="22" borderId="40" applyNumberFormat="0" applyAlignment="0" applyProtection="0"/>
    <xf numFmtId="0" fontId="58" fillId="0" borderId="0" applyNumberFormat="0" applyFill="0" applyBorder="0" applyAlignment="0" applyProtection="0"/>
    <xf numFmtId="0" fontId="59" fillId="0" borderId="41" applyNumberFormat="0" applyFill="0" applyAlignment="0" applyProtection="0"/>
    <xf numFmtId="0" fontId="60" fillId="0" borderId="0" applyNumberFormat="0" applyFill="0" applyBorder="0" applyAlignment="0" applyProtection="0"/>
    <xf numFmtId="0" fontId="9" fillId="0" borderId="0"/>
    <xf numFmtId="0" fontId="43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</cellStyleXfs>
  <cellXfs count="688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15" fillId="0" borderId="1" xfId="1" applyNumberFormat="1" applyFont="1" applyFill="1" applyBorder="1" applyAlignment="1" applyProtection="1">
      <alignment horizontal="left" wrapText="1"/>
      <protection hidden="1"/>
    </xf>
    <xf numFmtId="167" fontId="12" fillId="0" borderId="1" xfId="2" applyNumberFormat="1" applyFont="1" applyBorder="1" applyAlignment="1">
      <alignment horizontal="left" vertical="center" wrapText="1"/>
    </xf>
    <xf numFmtId="166" fontId="5" fillId="0" borderId="1" xfId="1" applyNumberFormat="1" applyFont="1" applyFill="1" applyBorder="1" applyAlignment="1" applyProtection="1">
      <alignment horizontal="left" wrapText="1"/>
      <protection hidden="1"/>
    </xf>
    <xf numFmtId="168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vertical="center" wrapText="1"/>
    </xf>
    <xf numFmtId="2" fontId="12" fillId="0" borderId="1" xfId="0" applyNumberFormat="1" applyFont="1" applyBorder="1" applyAlignment="1">
      <alignment horizontal="left" vertical="center" wrapText="1"/>
    </xf>
    <xf numFmtId="169" fontId="15" fillId="0" borderId="1" xfId="1" applyNumberFormat="1" applyFont="1" applyFill="1" applyBorder="1" applyAlignment="1" applyProtection="1">
      <alignment horizontal="left" wrapText="1"/>
      <protection hidden="1"/>
    </xf>
    <xf numFmtId="166" fontId="15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Alignment="1"/>
    <xf numFmtId="0" fontId="3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top" wrapText="1"/>
    </xf>
    <xf numFmtId="168" fontId="4" fillId="0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71" fontId="1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 applyProtection="1">
      <alignment horizontal="center" vertical="center"/>
      <protection hidden="1"/>
    </xf>
    <xf numFmtId="168" fontId="3" fillId="0" borderId="1" xfId="0" applyNumberFormat="1" applyFont="1" applyFill="1" applyBorder="1" applyAlignment="1">
      <alignment horizontal="center"/>
    </xf>
    <xf numFmtId="168" fontId="6" fillId="0" borderId="1" xfId="1" applyNumberFormat="1" applyFont="1" applyFill="1" applyBorder="1" applyAlignment="1" applyProtection="1">
      <alignment horizontal="center" vertical="center"/>
      <protection hidden="1"/>
    </xf>
    <xf numFmtId="0" fontId="21" fillId="0" borderId="1" xfId="0" applyFont="1" applyFill="1" applyBorder="1" applyAlignment="1">
      <alignment horizontal="center" vertical="center"/>
    </xf>
    <xf numFmtId="168" fontId="21" fillId="0" borderId="1" xfId="0" applyNumberFormat="1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 applyProtection="1">
      <alignment horizontal="left" vertical="center" wrapText="1"/>
      <protection hidden="1"/>
    </xf>
    <xf numFmtId="49" fontId="22" fillId="0" borderId="1" xfId="0" applyNumberFormat="1" applyFont="1" applyFill="1" applyBorder="1" applyAlignment="1">
      <alignment horizontal="center"/>
    </xf>
    <xf numFmtId="168" fontId="22" fillId="0" borderId="1" xfId="0" applyNumberFormat="1" applyFont="1" applyFill="1" applyBorder="1" applyAlignment="1">
      <alignment horizontal="center"/>
    </xf>
    <xf numFmtId="168" fontId="22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168" fontId="5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/>
    </xf>
    <xf numFmtId="17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2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17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2" fontId="5" fillId="0" borderId="1" xfId="2" applyNumberFormat="1" applyFont="1" applyFill="1" applyBorder="1" applyAlignment="1">
      <alignment horizontal="left" vertical="center" wrapText="1"/>
    </xf>
    <xf numFmtId="173" fontId="5" fillId="0" borderId="1" xfId="4" applyNumberFormat="1" applyFont="1" applyFill="1" applyBorder="1" applyAlignment="1" applyProtection="1">
      <alignment vertical="center" wrapText="1"/>
      <protection hidden="1"/>
    </xf>
    <xf numFmtId="174" fontId="5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Alignment="1"/>
    <xf numFmtId="0" fontId="3" fillId="0" borderId="1" xfId="0" applyFont="1" applyFill="1" applyBorder="1" applyAlignment="1">
      <alignment vertical="center" wrapText="1"/>
    </xf>
    <xf numFmtId="17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172" fontId="5" fillId="0" borderId="1" xfId="2" applyNumberFormat="1" applyFont="1" applyFill="1" applyBorder="1" applyAlignment="1">
      <alignment vertical="center" wrapText="1"/>
    </xf>
    <xf numFmtId="172" fontId="5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168" fontId="25" fillId="0" borderId="1" xfId="0" applyNumberFormat="1" applyFont="1" applyFill="1" applyBorder="1" applyAlignment="1">
      <alignment horizont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170" fontId="25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top" wrapText="1"/>
    </xf>
    <xf numFmtId="168" fontId="3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174" fontId="5" fillId="0" borderId="1" xfId="1" applyNumberFormat="1" applyFont="1" applyFill="1" applyBorder="1" applyAlignment="1" applyProtection="1">
      <alignment horizontal="left" vertical="top" wrapText="1"/>
      <protection hidden="1"/>
    </xf>
    <xf numFmtId="49" fontId="3" fillId="0" borderId="1" xfId="0" applyNumberFormat="1" applyFont="1" applyFill="1" applyBorder="1" applyAlignment="1" applyProtection="1">
      <alignment vertical="top" wrapText="1"/>
    </xf>
    <xf numFmtId="165" fontId="3" fillId="0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center"/>
    </xf>
    <xf numFmtId="168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68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18" fillId="0" borderId="0" xfId="0" applyFont="1"/>
    <xf numFmtId="168" fontId="5" fillId="0" borderId="13" xfId="0" applyNumberFormat="1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1" applyFont="1" applyFill="1" applyBorder="1" applyAlignment="1">
      <alignment vertical="top" wrapText="1"/>
    </xf>
    <xf numFmtId="168" fontId="5" fillId="0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168" fontId="5" fillId="0" borderId="1" xfId="1" applyNumberFormat="1" applyFont="1" applyFill="1" applyBorder="1" applyAlignment="1">
      <alignment horizontal="center" vertical="top" wrapText="1"/>
    </xf>
    <xf numFmtId="168" fontId="5" fillId="0" borderId="1" xfId="1" applyNumberFormat="1" applyFont="1" applyFill="1" applyBorder="1" applyAlignment="1">
      <alignment horizontal="center" vertical="top"/>
    </xf>
    <xf numFmtId="168" fontId="5" fillId="0" borderId="1" xfId="1" applyNumberFormat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wrapText="1"/>
    </xf>
    <xf numFmtId="172" fontId="5" fillId="0" borderId="1" xfId="2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top" wrapText="1" readingOrder="1"/>
    </xf>
    <xf numFmtId="49" fontId="5" fillId="0" borderId="1" xfId="1" applyNumberFormat="1" applyFont="1" applyFill="1" applyBorder="1" applyAlignment="1">
      <alignment horizontal="center" vertical="top" readingOrder="1"/>
    </xf>
    <xf numFmtId="168" fontId="5" fillId="0" borderId="1" xfId="1" applyNumberFormat="1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top" readingOrder="1"/>
    </xf>
    <xf numFmtId="49" fontId="5" fillId="0" borderId="1" xfId="1" applyNumberFormat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horizontal="center"/>
    </xf>
    <xf numFmtId="0" fontId="32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 readingOrder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70" fontId="3" fillId="0" borderId="1" xfId="5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0" fontId="3" fillId="0" borderId="1" xfId="5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0" fontId="3" fillId="0" borderId="1" xfId="5" applyNumberFormat="1" applyFont="1" applyFill="1" applyBorder="1" applyAlignment="1" applyProtection="1">
      <alignment horizontal="center" vertical="center" wrapText="1"/>
    </xf>
    <xf numFmtId="14" fontId="5" fillId="0" borderId="1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horizontal="center" wrapText="1"/>
    </xf>
    <xf numFmtId="168" fontId="5" fillId="0" borderId="1" xfId="1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/>
    <xf numFmtId="0" fontId="5" fillId="0" borderId="0" xfId="1" applyFont="1" applyFill="1" applyAlignment="1"/>
    <xf numFmtId="0" fontId="5" fillId="0" borderId="1" xfId="0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vertical="center" textRotation="90" wrapText="1"/>
    </xf>
    <xf numFmtId="168" fontId="28" fillId="0" borderId="13" xfId="0" applyNumberFormat="1" applyFont="1" applyFill="1" applyBorder="1" applyAlignment="1">
      <alignment horizontal="center" vertical="center" textRotation="90" wrapText="1"/>
    </xf>
    <xf numFmtId="0" fontId="28" fillId="0" borderId="13" xfId="0" applyFont="1" applyFill="1" applyBorder="1" applyAlignment="1">
      <alignment horizontal="center" vertical="center" textRotation="90" wrapText="1"/>
    </xf>
    <xf numFmtId="0" fontId="28" fillId="0" borderId="8" xfId="0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/>
    </xf>
    <xf numFmtId="170" fontId="6" fillId="2" borderId="1" xfId="5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 wrapText="1"/>
    </xf>
    <xf numFmtId="170" fontId="5" fillId="2" borderId="1" xfId="5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75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168" fontId="3" fillId="0" borderId="8" xfId="0" applyNumberFormat="1" applyFont="1" applyBorder="1" applyAlignment="1">
      <alignment horizontal="left" wrapText="1"/>
    </xf>
    <xf numFmtId="0" fontId="34" fillId="0" borderId="0" xfId="0" applyFont="1"/>
    <xf numFmtId="0" fontId="3" fillId="0" borderId="8" xfId="0" applyFont="1" applyBorder="1" applyAlignment="1">
      <alignment horizontal="left" wrapText="1"/>
    </xf>
    <xf numFmtId="168" fontId="3" fillId="0" borderId="8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/>
    <xf numFmtId="168" fontId="3" fillId="0" borderId="1" xfId="0" applyNumberFormat="1" applyFont="1" applyFill="1" applyBorder="1" applyAlignment="1">
      <alignment horizontal="left" wrapText="1"/>
    </xf>
    <xf numFmtId="168" fontId="3" fillId="0" borderId="8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168" fontId="3" fillId="0" borderId="8" xfId="0" applyNumberFormat="1" applyFont="1" applyFill="1" applyBorder="1" applyAlignment="1">
      <alignment horizontal="center" vertical="center" wrapText="1"/>
    </xf>
    <xf numFmtId="168" fontId="37" fillId="0" borderId="8" xfId="0" applyNumberFormat="1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left" wrapText="1"/>
    </xf>
    <xf numFmtId="168" fontId="3" fillId="0" borderId="8" xfId="0" applyNumberFormat="1" applyFont="1" applyFill="1" applyBorder="1" applyAlignment="1">
      <alignment horizontal="center" vertical="center"/>
    </xf>
    <xf numFmtId="168" fontId="3" fillId="0" borderId="8" xfId="0" applyNumberFormat="1" applyFont="1" applyFill="1" applyBorder="1"/>
    <xf numFmtId="2" fontId="28" fillId="0" borderId="1" xfId="0" applyNumberFormat="1" applyFont="1" applyFill="1" applyBorder="1" applyAlignment="1">
      <alignment horizontal="center" vertical="center" textRotation="90" wrapText="1"/>
    </xf>
    <xf numFmtId="0" fontId="28" fillId="0" borderId="22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2" fontId="28" fillId="0" borderId="22" xfId="0" applyNumberFormat="1" applyFont="1" applyBorder="1" applyAlignment="1">
      <alignment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/>
    </xf>
    <xf numFmtId="168" fontId="28" fillId="0" borderId="1" xfId="0" applyNumberFormat="1" applyFont="1" applyFill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Fill="1" applyBorder="1" applyAlignment="1">
      <alignment horizontal="center" vertical="center"/>
    </xf>
    <xf numFmtId="170" fontId="28" fillId="0" borderId="1" xfId="0" applyNumberFormat="1" applyFont="1" applyBorder="1" applyAlignment="1">
      <alignment horizontal="center" vertical="center"/>
    </xf>
    <xf numFmtId="170" fontId="28" fillId="0" borderId="25" xfId="0" applyNumberFormat="1" applyFont="1" applyBorder="1" applyAlignment="1">
      <alignment horizontal="center" vertical="center"/>
    </xf>
    <xf numFmtId="0" fontId="28" fillId="0" borderId="1" xfId="0" applyFont="1" applyBorder="1"/>
    <xf numFmtId="0" fontId="28" fillId="0" borderId="1" xfId="0" applyFont="1" applyFill="1" applyBorder="1"/>
    <xf numFmtId="2" fontId="31" fillId="0" borderId="22" xfId="0" applyNumberFormat="1" applyFont="1" applyBorder="1" applyAlignment="1">
      <alignment vertical="center" wrapText="1"/>
    </xf>
    <xf numFmtId="2" fontId="28" fillId="0" borderId="28" xfId="0" applyNumberFormat="1" applyFont="1" applyBorder="1" applyAlignment="1">
      <alignment vertical="center" wrapText="1"/>
    </xf>
    <xf numFmtId="2" fontId="28" fillId="0" borderId="29" xfId="0" applyNumberFormat="1" applyFont="1" applyBorder="1" applyAlignment="1">
      <alignment horizontal="center" vertical="center" wrapText="1"/>
    </xf>
    <xf numFmtId="168" fontId="28" fillId="0" borderId="29" xfId="0" applyNumberFormat="1" applyFont="1" applyBorder="1" applyAlignment="1">
      <alignment horizontal="center" vertical="center"/>
    </xf>
    <xf numFmtId="168" fontId="28" fillId="0" borderId="29" xfId="0" applyNumberFormat="1" applyFont="1" applyFill="1" applyBorder="1" applyAlignment="1">
      <alignment horizontal="center" vertical="center"/>
    </xf>
    <xf numFmtId="168" fontId="28" fillId="0" borderId="29" xfId="0" applyNumberFormat="1" applyFont="1" applyBorder="1" applyAlignment="1">
      <alignment horizontal="center" vertical="center" wrapText="1"/>
    </xf>
    <xf numFmtId="170" fontId="28" fillId="0" borderId="29" xfId="0" applyNumberFormat="1" applyFont="1" applyBorder="1" applyAlignment="1">
      <alignment horizontal="center" vertical="center"/>
    </xf>
    <xf numFmtId="170" fontId="28" fillId="0" borderId="30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textRotation="90" wrapText="1"/>
    </xf>
    <xf numFmtId="2" fontId="5" fillId="0" borderId="22" xfId="0" applyNumberFormat="1" applyFont="1" applyBorder="1" applyAlignment="1">
      <alignment vertical="center" wrapText="1"/>
    </xf>
    <xf numFmtId="170" fontId="5" fillId="0" borderId="1" xfId="0" applyNumberFormat="1" applyFont="1" applyBorder="1" applyAlignment="1">
      <alignment horizontal="center" vertical="center"/>
    </xf>
    <xf numFmtId="170" fontId="5" fillId="0" borderId="25" xfId="0" applyNumberFormat="1" applyFont="1" applyBorder="1" applyAlignment="1">
      <alignment horizontal="center" vertical="center"/>
    </xf>
    <xf numFmtId="168" fontId="5" fillId="0" borderId="29" xfId="0" applyNumberFormat="1" applyFont="1" applyBorder="1" applyAlignment="1">
      <alignment horizontal="center" vertical="center"/>
    </xf>
    <xf numFmtId="168" fontId="5" fillId="0" borderId="29" xfId="0" applyNumberFormat="1" applyFont="1" applyFill="1" applyBorder="1" applyAlignment="1">
      <alignment horizontal="center" vertical="center"/>
    </xf>
    <xf numFmtId="168" fontId="5" fillId="0" borderId="29" xfId="0" applyNumberFormat="1" applyFont="1" applyBorder="1" applyAlignment="1">
      <alignment horizontal="center" vertical="center" wrapText="1"/>
    </xf>
    <xf numFmtId="170" fontId="5" fillId="0" borderId="29" xfId="0" applyNumberFormat="1" applyFont="1" applyBorder="1" applyAlignment="1">
      <alignment horizontal="center" vertical="center"/>
    </xf>
    <xf numFmtId="170" fontId="5" fillId="0" borderId="30" xfId="0" applyNumberFormat="1" applyFont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/>
    <xf numFmtId="0" fontId="26" fillId="0" borderId="0" xfId="0" applyFont="1"/>
    <xf numFmtId="0" fontId="39" fillId="0" borderId="0" xfId="0" applyFont="1" applyAlignment="1">
      <alignment horizontal="center"/>
    </xf>
    <xf numFmtId="0" fontId="30" fillId="0" borderId="0" xfId="0" applyFont="1"/>
    <xf numFmtId="0" fontId="40" fillId="0" borderId="0" xfId="0" applyFont="1"/>
    <xf numFmtId="0" fontId="40" fillId="0" borderId="0" xfId="0" applyFont="1" applyAlignment="1">
      <alignment vertical="top"/>
    </xf>
    <xf numFmtId="0" fontId="26" fillId="0" borderId="0" xfId="0" applyFont="1" applyBorder="1"/>
    <xf numFmtId="0" fontId="5" fillId="0" borderId="0" xfId="0" applyFont="1"/>
    <xf numFmtId="0" fontId="28" fillId="0" borderId="0" xfId="0" applyFont="1" applyBorder="1" applyAlignment="1">
      <alignment horizontal="left" vertical="center" wrapText="1"/>
    </xf>
    <xf numFmtId="49" fontId="28" fillId="0" borderId="0" xfId="0" applyNumberFormat="1" applyFont="1" applyBorder="1" applyAlignment="1">
      <alignment horizontal="center" vertical="center"/>
    </xf>
    <xf numFmtId="168" fontId="28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/>
    <xf numFmtId="0" fontId="4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5" fillId="0" borderId="1" xfId="1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18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8" fontId="3" fillId="0" borderId="13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68" fontId="3" fillId="2" borderId="0" xfId="0" applyNumberFormat="1" applyFont="1" applyFill="1" applyAlignment="1">
      <alignment horizontal="center" vertical="center"/>
    </xf>
    <xf numFmtId="168" fontId="3" fillId="2" borderId="11" xfId="0" applyNumberFormat="1" applyFont="1" applyFill="1" applyBorder="1" applyAlignment="1">
      <alignment horizontal="center" vertical="center"/>
    </xf>
    <xf numFmtId="168" fontId="3" fillId="2" borderId="13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68" fontId="3" fillId="0" borderId="10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165" fontId="3" fillId="0" borderId="1" xfId="0" applyNumberFormat="1" applyFont="1" applyFill="1" applyBorder="1"/>
    <xf numFmtId="168" fontId="3" fillId="0" borderId="11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165" fontId="3" fillId="0" borderId="13" xfId="0" applyNumberFormat="1" applyFont="1" applyFill="1" applyBorder="1"/>
    <xf numFmtId="168" fontId="3" fillId="0" borderId="12" xfId="0" applyNumberFormat="1" applyFont="1" applyFill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" fontId="5" fillId="0" borderId="26" xfId="0" applyNumberFormat="1" applyFont="1" applyFill="1" applyBorder="1" applyAlignment="1" applyProtection="1">
      <alignment vertical="top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4" fillId="0" borderId="1" xfId="0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76" fontId="5" fillId="0" borderId="8" xfId="1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/>
    <xf numFmtId="168" fontId="22" fillId="0" borderId="2" xfId="0" applyNumberFormat="1" applyFont="1" applyFill="1" applyBorder="1"/>
    <xf numFmtId="168" fontId="22" fillId="0" borderId="1" xfId="0" applyNumberFormat="1" applyFont="1" applyFill="1" applyBorder="1" applyAlignment="1">
      <alignment horizontal="left" vertical="center" wrapText="1"/>
    </xf>
    <xf numFmtId="172" fontId="22" fillId="0" borderId="8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top" wrapText="1"/>
    </xf>
    <xf numFmtId="49" fontId="22" fillId="0" borderId="1" xfId="0" applyNumberFormat="1" applyFont="1" applyFill="1" applyBorder="1" applyAlignment="1">
      <alignment horizontal="center" vertical="center"/>
    </xf>
    <xf numFmtId="168" fontId="5" fillId="0" borderId="1" xfId="6" applyNumberFormat="1" applyFont="1" applyFill="1" applyBorder="1" applyAlignment="1" applyProtection="1">
      <alignment horizontal="center" vertical="center"/>
      <protection hidden="1"/>
    </xf>
    <xf numFmtId="0" fontId="22" fillId="0" borderId="1" xfId="0" applyNumberFormat="1" applyFont="1" applyFill="1" applyBorder="1" applyAlignment="1">
      <alignment horizontal="center" vertical="center"/>
    </xf>
    <xf numFmtId="168" fontId="22" fillId="0" borderId="1" xfId="0" applyNumberFormat="1" applyFont="1" applyFill="1" applyBorder="1" applyAlignment="1">
      <alignment horizontal="center" vertical="center"/>
    </xf>
    <xf numFmtId="170" fontId="22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center" vertical="center" wrapText="1"/>
    </xf>
    <xf numFmtId="170" fontId="22" fillId="0" borderId="1" xfId="0" applyNumberFormat="1" applyFont="1" applyFill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168" fontId="22" fillId="0" borderId="11" xfId="0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left" vertical="center" wrapText="1"/>
    </xf>
    <xf numFmtId="168" fontId="5" fillId="0" borderId="1" xfId="10" applyNumberFormat="1" applyFont="1" applyFill="1" applyBorder="1" applyAlignment="1">
      <alignment horizontal="center" vertical="center" wrapText="1"/>
    </xf>
    <xf numFmtId="170" fontId="5" fillId="0" borderId="1" xfId="0" applyNumberFormat="1" applyFont="1" applyFill="1" applyBorder="1" applyAlignment="1">
      <alignment horizontal="center" vertical="center" wrapText="1"/>
    </xf>
    <xf numFmtId="168" fontId="2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70" fontId="3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top" wrapText="1"/>
    </xf>
    <xf numFmtId="170" fontId="32" fillId="0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left" vertical="center"/>
    </xf>
    <xf numFmtId="176" fontId="5" fillId="0" borderId="8" xfId="2" applyNumberFormat="1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68" fontId="3" fillId="0" borderId="9" xfId="0" applyNumberFormat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164" fontId="3" fillId="0" borderId="9" xfId="2" applyFont="1" applyFill="1" applyBorder="1" applyAlignment="1">
      <alignment horizontal="left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2" fillId="0" borderId="8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top" wrapText="1"/>
    </xf>
    <xf numFmtId="164" fontId="3" fillId="0" borderId="1" xfId="2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8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textRotation="90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7" fontId="12" fillId="0" borderId="1" xfId="2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12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2" fillId="0" borderId="1" xfId="2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10" fontId="22" fillId="0" borderId="1" xfId="0" applyNumberFormat="1" applyFont="1" applyFill="1" applyBorder="1" applyAlignment="1">
      <alignment horizontal="left" vertical="center" wrapText="1"/>
    </xf>
    <xf numFmtId="4" fontId="3" fillId="0" borderId="31" xfId="0" applyNumberFormat="1" applyFont="1" applyFill="1" applyBorder="1" applyAlignment="1">
      <alignment vertical="center" wrapText="1"/>
    </xf>
    <xf numFmtId="4" fontId="5" fillId="0" borderId="32" xfId="0" applyNumberFormat="1" applyFont="1" applyFill="1" applyBorder="1" applyAlignment="1" applyProtection="1">
      <alignment vertical="top" wrapText="1"/>
    </xf>
    <xf numFmtId="4" fontId="5" fillId="0" borderId="26" xfId="0" applyNumberFormat="1" applyFont="1" applyFill="1" applyBorder="1" applyAlignment="1" applyProtection="1">
      <alignment wrapText="1"/>
    </xf>
    <xf numFmtId="165" fontId="3" fillId="0" borderId="8" xfId="0" applyNumberFormat="1" applyFont="1" applyFill="1" applyBorder="1" applyAlignment="1"/>
    <xf numFmtId="165" fontId="3" fillId="2" borderId="8" xfId="0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" fontId="3" fillId="0" borderId="9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8" fontId="3" fillId="0" borderId="9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top" wrapText="1"/>
    </xf>
    <xf numFmtId="1" fontId="3" fillId="2" borderId="8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6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1" xfId="60" applyNumberFormat="1" applyFont="1" applyFill="1" applyBorder="1" applyAlignment="1" applyProtection="1">
      <alignment horizontal="center" vertical="top" wrapText="1"/>
    </xf>
    <xf numFmtId="0" fontId="5" fillId="0" borderId="12" xfId="60" applyNumberFormat="1" applyFont="1" applyFill="1" applyBorder="1" applyAlignment="1" applyProtection="1">
      <alignment horizontal="center" vertical="top" wrapText="1"/>
    </xf>
    <xf numFmtId="0" fontId="5" fillId="0" borderId="13" xfId="60" applyNumberFormat="1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168" fontId="3" fillId="0" borderId="8" xfId="0" applyNumberFormat="1" applyFont="1" applyFill="1" applyBorder="1" applyAlignment="1">
      <alignment horizontal="left" vertical="center"/>
    </xf>
    <xf numFmtId="168" fontId="3" fillId="0" borderId="9" xfId="0" applyNumberFormat="1" applyFont="1" applyFill="1" applyBorder="1" applyAlignment="1">
      <alignment horizontal="left" vertical="center"/>
    </xf>
    <xf numFmtId="168" fontId="3" fillId="0" borderId="10" xfId="0" applyNumberFormat="1" applyFont="1" applyFill="1" applyBorder="1" applyAlignment="1">
      <alignment horizontal="left" vertical="center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horizontal="left" vertical="center" wrapText="1"/>
    </xf>
    <xf numFmtId="165" fontId="3" fillId="0" borderId="13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8" fontId="3" fillId="2" borderId="8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center" vertical="center"/>
    </xf>
    <xf numFmtId="176" fontId="5" fillId="0" borderId="1" xfId="1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168" fontId="5" fillId="0" borderId="1" xfId="6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horizontal="left" vertical="top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8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3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2" fontId="3" fillId="2" borderId="8" xfId="0" applyNumberFormat="1" applyFont="1" applyFill="1" applyBorder="1" applyAlignment="1">
      <alignment horizontal="left" vertical="center" wrapText="1"/>
    </xf>
    <xf numFmtId="2" fontId="3" fillId="2" borderId="9" xfId="0" applyNumberFormat="1" applyFont="1" applyFill="1" applyBorder="1" applyAlignment="1">
      <alignment horizontal="left" vertical="center" wrapText="1"/>
    </xf>
    <xf numFmtId="165" fontId="3" fillId="0" borderId="8" xfId="0" applyNumberFormat="1" applyFont="1" applyFill="1" applyBorder="1" applyAlignment="1">
      <alignment horizontal="left" vertical="center" wrapText="1"/>
    </xf>
    <xf numFmtId="165" fontId="3" fillId="0" borderId="9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left" wrapText="1"/>
    </xf>
    <xf numFmtId="49" fontId="6" fillId="2" borderId="9" xfId="0" applyNumberFormat="1" applyFont="1" applyFill="1" applyBorder="1" applyAlignment="1">
      <alignment horizontal="left" wrapText="1"/>
    </xf>
    <xf numFmtId="49" fontId="6" fillId="2" borderId="10" xfId="0" applyNumberFormat="1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left" wrapText="1"/>
    </xf>
    <xf numFmtId="49" fontId="5" fillId="2" borderId="10" xfId="0" applyNumberFormat="1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5" fillId="0" borderId="1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3" applyFont="1" applyBorder="1" applyAlignment="1">
      <alignment horizontal="justify" vertical="center" wrapText="1"/>
    </xf>
    <xf numFmtId="0" fontId="11" fillId="0" borderId="1" xfId="3" applyFont="1" applyBorder="1" applyAlignment="1">
      <alignment horizontal="justify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7" fontId="12" fillId="0" borderId="1" xfId="2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166" fontId="12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2" fillId="0" borderId="1" xfId="2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31" fillId="0" borderId="27" xfId="0" applyFont="1" applyBorder="1" applyAlignment="1">
      <alignment horizontal="left" vertical="top"/>
    </xf>
    <xf numFmtId="0" fontId="28" fillId="0" borderId="1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168" fontId="28" fillId="0" borderId="1" xfId="0" applyNumberFormat="1" applyFont="1" applyFill="1" applyBorder="1" applyAlignment="1">
      <alignment horizontal="center" vertical="center" textRotation="90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</cellXfs>
  <cellStyles count="61"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Good" xfId="43"/>
    <cellStyle name="Heading 1" xfId="44"/>
    <cellStyle name="Heading 2" xfId="45"/>
    <cellStyle name="Heading 3" xfId="46"/>
    <cellStyle name="Heading 4" xfId="47"/>
    <cellStyle name="Input" xfId="48"/>
    <cellStyle name="Linked Cell" xfId="49"/>
    <cellStyle name="Neutral" xfId="50"/>
    <cellStyle name="Note" xfId="51"/>
    <cellStyle name="Output" xfId="52"/>
    <cellStyle name="Title" xfId="53"/>
    <cellStyle name="Total" xfId="54"/>
    <cellStyle name="Warning Text" xfId="55"/>
    <cellStyle name="Гиперссылка" xfId="3" builtinId="8"/>
    <cellStyle name="Гиперссылка 2" xfId="60"/>
    <cellStyle name="Обычный" xfId="0" builtinId="0"/>
    <cellStyle name="Обычный 2" xfId="1"/>
    <cellStyle name="Обычный 2 2" xfId="6"/>
    <cellStyle name="Обычный 3" xfId="7"/>
    <cellStyle name="Обычный 3 2" xfId="56"/>
    <cellStyle name="Обычный 4" xfId="57"/>
    <cellStyle name="Обычный_tmp" xfId="4"/>
    <cellStyle name="Процентный" xfId="5" builtinId="5"/>
    <cellStyle name="Процентный 2" xfId="8"/>
    <cellStyle name="Процентный 2 2" xfId="12"/>
    <cellStyle name="Процентный 2 3" xfId="58"/>
    <cellStyle name="Процентный 3" xfId="9"/>
    <cellStyle name="Процентный 3 2" xfId="13"/>
    <cellStyle name="Финансовый" xfId="2" builtinId="3"/>
    <cellStyle name="Финансовый 2" xfId="11"/>
    <cellStyle name="Финансовый 2 2" xfId="14"/>
    <cellStyle name="Финансовый 2 3" xfId="59"/>
    <cellStyle name="Финансовый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s/&#1059;&#1050;&#1052;&#1053;&#1057;/&#1090;&#1072;&#1073;&#1083;&#1080;&#1094;&#1072;%201%20&#1082;&#1074;&#1072;&#1088;&#1090;&#1072;&#10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s/&#1056;&#1077;&#1075;&#1080;&#1086;&#1085;&#1087;&#1086;&#1083;&#1080;&#1090;&#1080;&#1082;&#1072;/&#1054;&#1090;&#1095;&#1077;&#1090;%20&#1043;&#1055;%20&#1056;&#1077;&#1075;&#1080;&#1086;&#1085;&#1087;&#1086;&#1083;&#1080;&#1090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СП"/>
      <sheetName val="Лист1"/>
      <sheetName val="Лист2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 политика"/>
      <sheetName val="Свод-план"/>
    </sheetNames>
    <sheetDataSet>
      <sheetData sheetId="0"/>
      <sheetData sheetId="1">
        <row r="21">
          <cell r="A21" t="str">
            <v>всего, в том числе:</v>
          </cell>
          <cell r="D21">
            <v>246711.5</v>
          </cell>
          <cell r="F21">
            <v>246711.5</v>
          </cell>
        </row>
        <row r="22">
          <cell r="A22" t="str">
            <v>Ответственный исполнитель: Департамент региональной политики Ненецкого автономного округа</v>
          </cell>
          <cell r="D22">
            <v>241711.5</v>
          </cell>
          <cell r="F22">
            <v>241711.5</v>
          </cell>
        </row>
        <row r="23">
          <cell r="A23" t="str">
            <v>Соисполнитель: Департамент финансов, экономики и имущества Ненецкого автономного округа</v>
          </cell>
          <cell r="D23">
            <v>5000</v>
          </cell>
          <cell r="F23">
            <v>5000</v>
          </cell>
        </row>
        <row r="24">
          <cell r="A24" t="str">
            <v>1. Отдельное мероприятие</v>
          </cell>
          <cell r="D24">
            <v>866</v>
          </cell>
          <cell r="F24">
            <v>866</v>
          </cell>
        </row>
        <row r="25">
          <cell r="A25" t="str">
            <v>Ответственный исполнитель: Департамент региональной политики Ненецкого автономного округа</v>
          </cell>
        </row>
        <row r="26">
          <cell r="A26" t="str">
            <v>1.1. Обеспечение Общественной палаты Ненецкого автономного округа транспортными, коммунальными услугами, услугами связи, оборудованием, программным обеспечением и канцелярскими принадлежностями</v>
          </cell>
          <cell r="B26" t="str">
            <v>январь</v>
          </cell>
          <cell r="C26" t="str">
            <v>декабрь</v>
          </cell>
          <cell r="D26">
            <v>866</v>
          </cell>
          <cell r="F26">
            <v>866</v>
          </cell>
        </row>
        <row r="27">
          <cell r="A27" t="str">
            <v>2. Подпрограмма 1 «Укрепление единства российской нации и этнокультурное развитие народов России в Ненецком автономном округе»</v>
          </cell>
        </row>
        <row r="28">
          <cell r="A28" t="str">
            <v>всего, в том числе:</v>
          </cell>
          <cell r="D28">
            <v>1423</v>
          </cell>
          <cell r="F28">
            <v>1423</v>
          </cell>
        </row>
        <row r="29">
          <cell r="A29" t="str">
            <v>Ответственный исполнитель: Департамент региональной политики Ненецкого автономного округа</v>
          </cell>
        </row>
        <row r="30">
          <cell r="A30" t="str">
            <v>Участник: органы местного самоуправления Ненецкого автономного округа</v>
          </cell>
        </row>
        <row r="31">
          <cell r="A31" t="str">
            <v>2.1. Организация и проведение семинаров и консультационных мероприятий по вопросам снятия межэтнической напряженности, этноконфликтогенности, искоренению проявлений экстремизма, национальной розни</v>
          </cell>
          <cell r="B31" t="str">
            <v>январь</v>
          </cell>
          <cell r="C31" t="str">
            <v>октябрь</v>
          </cell>
          <cell r="D31">
            <v>84.8</v>
          </cell>
          <cell r="F31">
            <v>84.8</v>
          </cell>
        </row>
        <row r="35">
          <cell r="A35" t="str">
            <v>2.2. Предоставление на конкурсной основе субсидий (грантов) социально ориентированным организациям Ненецкого автономного округа, реализующим проекты в сфере развития межнациональных отношений и социально ориентированным организациям, представляющим интересы коренных малочисленных народов Севера</v>
          </cell>
          <cell r="B35" t="str">
            <v>январь</v>
          </cell>
          <cell r="C35" t="str">
            <v>март</v>
          </cell>
          <cell r="D35">
            <v>900</v>
          </cell>
          <cell r="F35">
            <v>900</v>
          </cell>
        </row>
        <row r="36">
          <cell r="A36" t="str">
            <v>2.3. Проведение социологического исследования по изучению общественного мнения по вопросам толерантного (уважительного) поведения населения Ненецкого автономного округа</v>
          </cell>
          <cell r="B36" t="str">
            <v>октябрь</v>
          </cell>
          <cell r="C36" t="str">
            <v>декабрь</v>
          </cell>
          <cell r="D36">
            <v>328.5</v>
          </cell>
          <cell r="F36">
            <v>328.5</v>
          </cell>
        </row>
        <row r="37">
          <cell r="A37" t="str">
            <v>2.4. Оказание содействия участию представителей организаций Ненецкого автономного округа, осуществляющих деятельность в сфере межнациональных и межконфессиональных отношений, в межрегиональных и международных мероприятиях по вопросам межнациональных и межконфессиональных отношений за пределами Ненецкого автономного округа</v>
          </cell>
          <cell r="B37" t="str">
            <v>март</v>
          </cell>
          <cell r="C37" t="str">
            <v>декабрь</v>
          </cell>
          <cell r="D37">
            <v>109.7</v>
          </cell>
          <cell r="F37">
            <v>109.7</v>
          </cell>
        </row>
        <row r="48">
          <cell r="A48" t="str">
            <v>3. Подпрограмма 2 «Государственная поддержка социально ориентированных некоммерческих организаций»</v>
          </cell>
        </row>
        <row r="49">
          <cell r="A49" t="str">
            <v>всего, в том числе:</v>
          </cell>
          <cell r="D49">
            <v>9724</v>
          </cell>
          <cell r="F49">
            <v>9724</v>
          </cell>
        </row>
        <row r="50">
          <cell r="A50" t="str">
            <v>Ответственный исполнитель: Департамент региональной политики Ненецкого автономного округа</v>
          </cell>
        </row>
        <row r="51">
          <cell r="A51" t="str">
            <v>3.1. Предоставление на конкурсной основе субсидий (грантов) на реализацию социальных проектов СО НКО</v>
          </cell>
          <cell r="B51" t="str">
            <v>январь</v>
          </cell>
          <cell r="C51" t="str">
            <v>июнь</v>
          </cell>
          <cell r="D51">
            <v>7200</v>
          </cell>
          <cell r="F51">
            <v>7200</v>
          </cell>
        </row>
        <row r="58">
          <cell r="A58" t="str">
            <v>3.2. Предоставление на конкурсной основе субсидий СО НКО на организацию деятельности</v>
          </cell>
          <cell r="B58" t="str">
            <v>январь</v>
          </cell>
          <cell r="C58" t="str">
            <v>июнь</v>
          </cell>
          <cell r="D58">
            <v>2000</v>
          </cell>
          <cell r="F58">
            <v>2000</v>
          </cell>
        </row>
        <row r="65">
          <cell r="A65" t="str">
            <v>3.3. Организация и проведение методических и консультационных мероприятий для представителей СО НКО</v>
          </cell>
          <cell r="B65" t="str">
            <v>июнь</v>
          </cell>
          <cell r="C65" t="str">
            <v>декабрь</v>
          </cell>
          <cell r="D65">
            <v>524</v>
          </cell>
          <cell r="F65">
            <v>524</v>
          </cell>
        </row>
        <row r="84">
          <cell r="A84" t="str">
            <v>4. Подпрограмма 3 «Содействие развитию международных и межрегиональных связей Ненецкого автономного округа»</v>
          </cell>
        </row>
        <row r="85">
          <cell r="A85" t="str">
            <v>всего, в том числе:</v>
          </cell>
          <cell r="D85">
            <v>2926.6</v>
          </cell>
          <cell r="F85">
            <v>2926.6</v>
          </cell>
        </row>
        <row r="86">
          <cell r="A86" t="str">
            <v>Ответственный исполнитель: Департамент региональной политики Ненецкого автономного округа</v>
          </cell>
        </row>
        <row r="87">
          <cell r="A87" t="str">
            <v>4.1. Издание презентационной печатной продукции о Ненецком автономном округе</v>
          </cell>
          <cell r="B87" t="str">
            <v>сентябрь</v>
          </cell>
          <cell r="C87" t="str">
            <v>декабрь</v>
          </cell>
          <cell r="D87">
            <v>260.39999999999998</v>
          </cell>
          <cell r="F87">
            <v>260.39999999999998</v>
          </cell>
        </row>
        <row r="90">
          <cell r="A90" t="str">
            <v>4.2. Проведение мероприятий общероссийского и международного значения на территории Ненецкого автономного округа</v>
          </cell>
          <cell r="B90" t="str">
            <v>сентябрь</v>
          </cell>
          <cell r="C90" t="str">
            <v>декабрь</v>
          </cell>
          <cell r="D90">
            <v>1402.8</v>
          </cell>
          <cell r="F90">
            <v>1402.8</v>
          </cell>
        </row>
        <row r="93">
          <cell r="A93" t="str">
            <v>4.3. Проведение презентационных мероприятий Ненецкого автономного округа</v>
          </cell>
          <cell r="B93" t="str">
            <v>февраль</v>
          </cell>
          <cell r="C93" t="str">
            <v>ноябрь</v>
          </cell>
          <cell r="D93">
            <v>0</v>
          </cell>
          <cell r="F93">
            <v>0</v>
          </cell>
        </row>
        <row r="94">
          <cell r="A94" t="str">
            <v>4.4. Участие в международных выставках и форумах на территории Российской Федерации и за рубежом</v>
          </cell>
          <cell r="B94" t="str">
            <v>сентябрь</v>
          </cell>
          <cell r="C94" t="str">
            <v>декабрь</v>
          </cell>
          <cell r="D94">
            <v>1263.4000000000001</v>
          </cell>
          <cell r="F94">
            <v>1263.4000000000001</v>
          </cell>
        </row>
        <row r="95">
          <cell r="A95" t="str">
            <v>5. Подпрограмма 4 «Обеспечение государственной информационной политики субъекта Российской Федерации – Ненецкого автономного округа»</v>
          </cell>
        </row>
        <row r="96">
          <cell r="A96" t="str">
            <v>всего, в том числе:</v>
          </cell>
          <cell r="D96">
            <v>223965.9</v>
          </cell>
          <cell r="F96">
            <v>223965.9</v>
          </cell>
        </row>
        <row r="97">
          <cell r="A97" t="str">
            <v>Ответственный исполнитель: Департамент региональной политики Ненецкого автономного округа</v>
          </cell>
        </row>
        <row r="98">
          <cell r="A98" t="str">
            <v>5.1. Подготовка и размещение в периодических печатных изданиях (региональные и федеральные газеты, журналы) информации о событиях, происходящих на территории Ненецкого автономного округа, об инвестиционной привлекательности, достижениях в социально-экономическом развитии Ненецкого автономного округа</v>
          </cell>
          <cell r="B98" t="str">
            <v>январь</v>
          </cell>
          <cell r="C98" t="str">
            <v>декабрь</v>
          </cell>
          <cell r="D98">
            <v>4900</v>
          </cell>
          <cell r="F98">
            <v>4900</v>
          </cell>
        </row>
        <row r="99">
          <cell r="A99" t="str">
            <v>5.2. Подготовка и размещение информации о событиях, происходящих на территории Ненецкого автономного округа, об инвестиционной привлекательности, достижениях в социально-экономическом развитии Ненецкого округа  на телевидении, радио, в сети Интернет (федерального и регионального уровня)</v>
          </cell>
          <cell r="B99" t="str">
            <v>январь</v>
          </cell>
          <cell r="C99" t="str">
            <v>декабрь</v>
          </cell>
          <cell r="D99">
            <v>5168.6000000000004</v>
          </cell>
          <cell r="F99">
            <v>5168.6000000000004</v>
          </cell>
        </row>
        <row r="100">
          <cell r="A100" t="str">
            <v>Участник: Департамент здравоохранения, труда и социальной защиты населения Ненецкого автономного округа (п. 5.3.)</v>
          </cell>
        </row>
        <row r="101">
          <cell r="A101" t="str">
            <v>5.3. Изготовление и размещение социальной рекламы</v>
          </cell>
          <cell r="B101" t="str">
            <v>апрель</v>
          </cell>
          <cell r="C101" t="str">
            <v>ноябрь</v>
          </cell>
          <cell r="D101">
            <v>0</v>
          </cell>
          <cell r="F101">
            <v>0</v>
          </cell>
        </row>
        <row r="102">
          <cell r="A102" t="str">
            <v>5.4. Организация пресс-тура для журналистов российских  и зарубежных СМИ в Ненецкий автономный округ</v>
          </cell>
          <cell r="B102" t="str">
            <v>март</v>
          </cell>
          <cell r="C102" t="str">
            <v>декабрь</v>
          </cell>
          <cell r="D102">
            <v>817.3</v>
          </cell>
          <cell r="F102">
            <v>817.3</v>
          </cell>
        </row>
        <row r="103">
          <cell r="A103" t="str">
            <v>5.5. Участие журналистов в Форуме «СМИ Северо-Запада»</v>
          </cell>
          <cell r="B103" t="str">
            <v>октябрь</v>
          </cell>
          <cell r="C103" t="str">
            <v>октябрь</v>
          </cell>
          <cell r="D103">
            <v>190.7</v>
          </cell>
          <cell r="F103">
            <v>190.7</v>
          </cell>
        </row>
        <row r="104">
          <cell r="A104" t="str">
            <v>5.6. Организация ежегодного конкурса журналистских работ «Золотое перо Ненецкого автономного округа»</v>
          </cell>
          <cell r="B104" t="str">
            <v>ноябрь</v>
          </cell>
          <cell r="C104" t="str">
            <v>декабрь</v>
          </cell>
          <cell r="D104">
            <v>451.6</v>
          </cell>
          <cell r="F104">
            <v>451.6</v>
          </cell>
        </row>
        <row r="105">
          <cell r="A105" t="str">
            <v>Участник: ГБУ НАО «Редакция ОПГ НАО «Няръяна вындер» («Красный тундровик»)</v>
          </cell>
        </row>
        <row r="106">
          <cell r="A106" t="str">
            <v>5.7. Мероприятия по освещению общественно-политической, экономической и культурной жизни Ненецкого автономного округа, деятельности органов государственной власти и органов местного самоуправления Ненецкого автономного округа в рамках государственного задания ГБУ НАО «Редакция ОПГ НАО «Няръяна вындер» («Красный тундровик»)</v>
          </cell>
          <cell r="B106" t="str">
            <v>январь</v>
          </cell>
          <cell r="C106" t="str">
            <v>декабрь</v>
          </cell>
          <cell r="D106">
            <v>65371.7</v>
          </cell>
          <cell r="F106">
            <v>65371.7</v>
          </cell>
        </row>
        <row r="107">
          <cell r="A107" t="str">
            <v>Участник: ГБУ НАО «Ненецкая телерадиовещательная компания»</v>
          </cell>
        </row>
        <row r="108">
          <cell r="A108" t="str">
            <v>5.8. Мероприятия по всестороннему информированию телезрителей и радиослушателей о событиях в Ненецком автономном округе, Российской Федерации и за рубежом в рамках государственного задания ГБУ НАО «Ненецкая ТРК»</v>
          </cell>
          <cell r="B108" t="str">
            <v>январь</v>
          </cell>
          <cell r="C108" t="str">
            <v>декабрь</v>
          </cell>
          <cell r="D108">
            <v>147066</v>
          </cell>
          <cell r="F108">
            <v>147066</v>
          </cell>
        </row>
        <row r="109">
          <cell r="A109" t="str">
            <v>6. Подпрограмма 5 «Создание условий для развития местного самоуправления в Ненецком автономном округе»</v>
          </cell>
        </row>
        <row r="110">
          <cell r="A110" t="str">
            <v>всего, в том числе:</v>
          </cell>
          <cell r="D110">
            <v>5101</v>
          </cell>
          <cell r="F110">
            <v>5101</v>
          </cell>
        </row>
        <row r="111">
          <cell r="A111" t="str">
            <v>Ответственный исполнитель: Департамент региональной политики Ненецкого автономного округа</v>
          </cell>
        </row>
        <row r="112">
          <cell r="A112" t="str">
            <v xml:space="preserve">6.1. Организация и проведение конкурса на лучшее муниципальное образование Ненецкого автономного округа </v>
          </cell>
          <cell r="B112" t="str">
            <v>октябрь</v>
          </cell>
          <cell r="C112" t="str">
            <v>декабрь</v>
          </cell>
          <cell r="D112">
            <v>101</v>
          </cell>
          <cell r="F112">
            <v>101</v>
          </cell>
        </row>
        <row r="113">
          <cell r="A113" t="str">
            <v>Соисполнитель: Департамент финансов, экономики и имущества Ненецкого автономного округа (п. 6.2.)</v>
          </cell>
        </row>
        <row r="114">
          <cell r="A114" t="str">
            <v>6.2. Предоставление грантов городскому округу и муниципальному району за достижение наилучших значений показателей комплексного социально-экономического развития городского округа и муниципального района</v>
          </cell>
          <cell r="B114" t="str">
            <v>октябрь</v>
          </cell>
          <cell r="C114" t="str">
            <v>октябрь</v>
          </cell>
          <cell r="D114">
            <v>5000</v>
          </cell>
          <cell r="F114">
            <v>5000</v>
          </cell>
        </row>
        <row r="119">
          <cell r="A119" t="str">
            <v>7. Подпрограмма 6 «Создание условий для реализации региональной политики Ненецкого автономного округа в сфере международных, межрегиональных и межнациональных отношений, развития гражданского общества и информации»</v>
          </cell>
        </row>
        <row r="120">
          <cell r="A120" t="str">
            <v>всего, в том числе:</v>
          </cell>
          <cell r="D120">
            <v>2705</v>
          </cell>
          <cell r="F120">
            <v>2705</v>
          </cell>
        </row>
        <row r="121">
          <cell r="A121" t="str">
            <v>Ответственный исполнитель: Департамент региональной политики Ненецкого автономного округа</v>
          </cell>
        </row>
        <row r="122">
          <cell r="A122" t="str">
            <v>7.1. Проведение комплексных социологических исследований на территории Ненецкого автономного округа</v>
          </cell>
          <cell r="B122" t="str">
            <v>август</v>
          </cell>
          <cell r="C122" t="str">
            <v>декабрь</v>
          </cell>
          <cell r="D122">
            <v>1000</v>
          </cell>
          <cell r="F122">
            <v>1000</v>
          </cell>
        </row>
        <row r="123">
          <cell r="A123" t="str">
            <v>7.2. Изготовление полиграфической продукции</v>
          </cell>
          <cell r="B123" t="str">
            <v>февраль</v>
          </cell>
          <cell r="C123" t="str">
            <v>декабрь</v>
          </cell>
          <cell r="D123">
            <v>1160</v>
          </cell>
          <cell r="F123">
            <v>1160</v>
          </cell>
        </row>
        <row r="124">
          <cell r="A124" t="str">
            <v>7.3. Обеспечение доступа к базам данных и автоматизированных систем мониторинга средств массовой информации</v>
          </cell>
          <cell r="B124" t="str">
            <v>январь</v>
          </cell>
          <cell r="C124" t="str">
            <v>декабрь</v>
          </cell>
          <cell r="D124">
            <v>495</v>
          </cell>
          <cell r="F124">
            <v>495</v>
          </cell>
        </row>
        <row r="125">
          <cell r="A125" t="str">
            <v>7.4. Приобретение фото и иллюстративных материалов</v>
          </cell>
          <cell r="B125" t="str">
            <v>январь</v>
          </cell>
          <cell r="C125" t="str">
            <v>декабрь</v>
          </cell>
          <cell r="D125">
            <v>50</v>
          </cell>
          <cell r="F125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074"/>
  <sheetViews>
    <sheetView tabSelected="1" workbookViewId="0">
      <selection activeCell="C4" sqref="C4:C8"/>
    </sheetView>
  </sheetViews>
  <sheetFormatPr defaultRowHeight="15" x14ac:dyDescent="0.25"/>
  <cols>
    <col min="1" max="1" width="26.140625" customWidth="1"/>
    <col min="2" max="3" width="9.85546875" customWidth="1"/>
    <col min="4" max="5" width="16.140625" customWidth="1"/>
    <col min="6" max="6" width="11" customWidth="1"/>
    <col min="9" max="10" width="10.5703125" customWidth="1"/>
    <col min="12" max="12" width="10" customWidth="1"/>
    <col min="15" max="15" width="10.28515625" customWidth="1"/>
    <col min="17" max="17" width="10.7109375" customWidth="1"/>
    <col min="20" max="20" width="9.85546875" customWidth="1"/>
    <col min="21" max="21" width="9.140625" customWidth="1"/>
  </cols>
  <sheetData>
    <row r="1" spans="1:21" ht="54.75" customHeight="1" x14ac:dyDescent="0.3">
      <c r="A1" s="449" t="s">
        <v>1332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</row>
    <row r="3" spans="1:21" ht="26.25" customHeight="1" x14ac:dyDescent="0.25">
      <c r="A3" s="639" t="s">
        <v>825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</row>
    <row r="4" spans="1:21" x14ac:dyDescent="0.25">
      <c r="A4" s="508" t="s">
        <v>0</v>
      </c>
      <c r="B4" s="508" t="s">
        <v>1</v>
      </c>
      <c r="C4" s="508" t="s">
        <v>2</v>
      </c>
      <c r="D4" s="508" t="s">
        <v>3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 t="s">
        <v>4</v>
      </c>
      <c r="U4" s="508" t="s">
        <v>5</v>
      </c>
    </row>
    <row r="5" spans="1:21" x14ac:dyDescent="0.25">
      <c r="A5" s="508"/>
      <c r="B5" s="508"/>
      <c r="C5" s="508"/>
      <c r="D5" s="508" t="s">
        <v>6</v>
      </c>
      <c r="E5" s="508"/>
      <c r="F5" s="508"/>
      <c r="G5" s="508"/>
      <c r="H5" s="508"/>
      <c r="I5" s="508" t="s">
        <v>7</v>
      </c>
      <c r="J5" s="508" t="s">
        <v>8</v>
      </c>
      <c r="K5" s="508"/>
      <c r="L5" s="508"/>
      <c r="M5" s="508"/>
      <c r="N5" s="508"/>
      <c r="O5" s="508" t="s">
        <v>9</v>
      </c>
      <c r="P5" s="508"/>
      <c r="Q5" s="508"/>
      <c r="R5" s="508"/>
      <c r="S5" s="508"/>
      <c r="T5" s="508"/>
      <c r="U5" s="508"/>
    </row>
    <row r="6" spans="1:21" x14ac:dyDescent="0.25">
      <c r="A6" s="508"/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8"/>
    </row>
    <row r="7" spans="1:21" x14ac:dyDescent="0.25">
      <c r="A7" s="508"/>
      <c r="B7" s="508"/>
      <c r="C7" s="508"/>
      <c r="D7" s="508" t="s">
        <v>10</v>
      </c>
      <c r="E7" s="508" t="s">
        <v>11</v>
      </c>
      <c r="F7" s="508"/>
      <c r="G7" s="508"/>
      <c r="H7" s="508"/>
      <c r="I7" s="508"/>
      <c r="J7" s="508" t="s">
        <v>10</v>
      </c>
      <c r="K7" s="508" t="s">
        <v>11</v>
      </c>
      <c r="L7" s="508"/>
      <c r="M7" s="508"/>
      <c r="N7" s="508"/>
      <c r="O7" s="508" t="s">
        <v>10</v>
      </c>
      <c r="P7" s="508" t="s">
        <v>11</v>
      </c>
      <c r="Q7" s="508"/>
      <c r="R7" s="508"/>
      <c r="S7" s="508"/>
      <c r="T7" s="508"/>
      <c r="U7" s="508"/>
    </row>
    <row r="8" spans="1:21" ht="108" customHeight="1" x14ac:dyDescent="0.25">
      <c r="A8" s="508"/>
      <c r="B8" s="508"/>
      <c r="C8" s="508"/>
      <c r="D8" s="508"/>
      <c r="E8" s="416" t="s">
        <v>12</v>
      </c>
      <c r="F8" s="416" t="s">
        <v>13</v>
      </c>
      <c r="G8" s="416" t="s">
        <v>14</v>
      </c>
      <c r="H8" s="416" t="s">
        <v>15</v>
      </c>
      <c r="I8" s="508"/>
      <c r="J8" s="508"/>
      <c r="K8" s="416" t="s">
        <v>12</v>
      </c>
      <c r="L8" s="416" t="s">
        <v>13</v>
      </c>
      <c r="M8" s="416" t="s">
        <v>14</v>
      </c>
      <c r="N8" s="416" t="s">
        <v>15</v>
      </c>
      <c r="O8" s="508"/>
      <c r="P8" s="416" t="s">
        <v>12</v>
      </c>
      <c r="Q8" s="416" t="s">
        <v>13</v>
      </c>
      <c r="R8" s="416" t="s">
        <v>14</v>
      </c>
      <c r="S8" s="416" t="s">
        <v>15</v>
      </c>
      <c r="T8" s="508"/>
      <c r="U8" s="508"/>
    </row>
    <row r="9" spans="1:21" x14ac:dyDescent="0.25">
      <c r="A9" s="479" t="s">
        <v>16</v>
      </c>
      <c r="B9" s="479"/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</row>
    <row r="10" spans="1:21" x14ac:dyDescent="0.25">
      <c r="A10" s="418" t="s">
        <v>17</v>
      </c>
      <c r="B10" s="407" t="s">
        <v>18</v>
      </c>
      <c r="C10" s="407" t="s">
        <v>18</v>
      </c>
      <c r="D10" s="411">
        <v>1212556.7</v>
      </c>
      <c r="E10" s="411">
        <v>87169.1</v>
      </c>
      <c r="F10" s="411">
        <v>1124715.7</v>
      </c>
      <c r="G10" s="411">
        <v>0</v>
      </c>
      <c r="H10" s="411">
        <v>671.9</v>
      </c>
      <c r="I10" s="411">
        <v>421110.3</v>
      </c>
      <c r="J10" s="411">
        <v>162352.29999999999</v>
      </c>
      <c r="K10" s="411">
        <v>0</v>
      </c>
      <c r="L10" s="411">
        <v>163363.29999999999</v>
      </c>
      <c r="M10" s="411">
        <v>40.9</v>
      </c>
      <c r="N10" s="411">
        <v>60.8</v>
      </c>
      <c r="O10" s="411">
        <v>162352.29999999999</v>
      </c>
      <c r="P10" s="411">
        <v>0</v>
      </c>
      <c r="Q10" s="411">
        <v>163363.29999999999</v>
      </c>
      <c r="R10" s="411">
        <v>40.9</v>
      </c>
      <c r="S10" s="411">
        <v>60.8</v>
      </c>
      <c r="T10" s="411">
        <v>38.799999999999997</v>
      </c>
      <c r="U10" s="411">
        <v>100</v>
      </c>
    </row>
    <row r="11" spans="1:21" ht="22.5" hidden="1" x14ac:dyDescent="0.25">
      <c r="A11" s="418" t="s">
        <v>19</v>
      </c>
      <c r="B11" s="407" t="s">
        <v>18</v>
      </c>
      <c r="C11" s="407" t="s">
        <v>18</v>
      </c>
      <c r="D11" s="411">
        <v>893390</v>
      </c>
      <c r="E11" s="411">
        <v>87169.1</v>
      </c>
      <c r="F11" s="411">
        <v>805549</v>
      </c>
      <c r="G11" s="411">
        <v>0</v>
      </c>
      <c r="H11" s="411">
        <v>671.9</v>
      </c>
      <c r="I11" s="411">
        <v>354563.2</v>
      </c>
      <c r="J11" s="411">
        <v>157809</v>
      </c>
      <c r="K11" s="411">
        <v>0</v>
      </c>
      <c r="L11" s="411">
        <v>158860.9</v>
      </c>
      <c r="M11" s="411">
        <v>0</v>
      </c>
      <c r="N11" s="411">
        <v>60.8</v>
      </c>
      <c r="O11" s="411">
        <v>157809</v>
      </c>
      <c r="P11" s="411">
        <v>0</v>
      </c>
      <c r="Q11" s="411">
        <v>158860.9</v>
      </c>
      <c r="R11" s="411">
        <v>0</v>
      </c>
      <c r="S11" s="411">
        <v>60.8</v>
      </c>
      <c r="T11" s="411">
        <v>44.8</v>
      </c>
      <c r="U11" s="411">
        <v>100</v>
      </c>
    </row>
    <row r="12" spans="1:21" ht="56.25" hidden="1" x14ac:dyDescent="0.25">
      <c r="A12" s="418" t="s">
        <v>20</v>
      </c>
      <c r="B12" s="407" t="s">
        <v>18</v>
      </c>
      <c r="C12" s="407" t="s">
        <v>18</v>
      </c>
      <c r="D12" s="411">
        <v>319166.7</v>
      </c>
      <c r="E12" s="411">
        <v>0</v>
      </c>
      <c r="F12" s="411">
        <v>319166.7</v>
      </c>
      <c r="G12" s="411">
        <v>0</v>
      </c>
      <c r="H12" s="411">
        <v>0</v>
      </c>
      <c r="I12" s="411">
        <v>66547.100000000006</v>
      </c>
      <c r="J12" s="411">
        <v>4543.3</v>
      </c>
      <c r="K12" s="411">
        <v>0</v>
      </c>
      <c r="L12" s="411">
        <v>4502.3999999999996</v>
      </c>
      <c r="M12" s="411">
        <v>40.9</v>
      </c>
      <c r="N12" s="411">
        <v>0</v>
      </c>
      <c r="O12" s="411">
        <v>4543.3</v>
      </c>
      <c r="P12" s="411">
        <v>0</v>
      </c>
      <c r="Q12" s="411">
        <v>4502.3999999999996</v>
      </c>
      <c r="R12" s="411">
        <v>40.9</v>
      </c>
      <c r="S12" s="411">
        <v>0</v>
      </c>
      <c r="T12" s="411">
        <v>6.8</v>
      </c>
      <c r="U12" s="411">
        <v>100</v>
      </c>
    </row>
    <row r="13" spans="1:21" x14ac:dyDescent="0.25">
      <c r="A13" s="493" t="s">
        <v>21</v>
      </c>
      <c r="B13" s="494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5"/>
    </row>
    <row r="14" spans="1:21" x14ac:dyDescent="0.25">
      <c r="A14" s="3" t="s">
        <v>17</v>
      </c>
      <c r="B14" s="407" t="s">
        <v>18</v>
      </c>
      <c r="C14" s="407" t="s">
        <v>18</v>
      </c>
      <c r="D14" s="411">
        <v>45634.2</v>
      </c>
      <c r="E14" s="411">
        <v>0</v>
      </c>
      <c r="F14" s="411">
        <v>45634.2</v>
      </c>
      <c r="G14" s="411">
        <v>0</v>
      </c>
      <c r="H14" s="411">
        <v>0</v>
      </c>
      <c r="I14" s="411">
        <v>3216.6</v>
      </c>
      <c r="J14" s="411">
        <v>1230.9000000000001</v>
      </c>
      <c r="K14" s="411">
        <v>0</v>
      </c>
      <c r="L14" s="411">
        <v>1230.9000000000001</v>
      </c>
      <c r="M14" s="411">
        <v>0</v>
      </c>
      <c r="N14" s="411">
        <v>0</v>
      </c>
      <c r="O14" s="411">
        <v>1230.9000000000001</v>
      </c>
      <c r="P14" s="411">
        <v>0</v>
      </c>
      <c r="Q14" s="411">
        <v>1230.9000000000001</v>
      </c>
      <c r="R14" s="411">
        <v>0</v>
      </c>
      <c r="S14" s="411">
        <v>0</v>
      </c>
      <c r="T14" s="411">
        <v>38.299999999999997</v>
      </c>
      <c r="U14" s="411">
        <v>100</v>
      </c>
    </row>
    <row r="15" spans="1:21" ht="22.5" hidden="1" x14ac:dyDescent="0.25">
      <c r="A15" s="418" t="s">
        <v>19</v>
      </c>
      <c r="B15" s="407" t="s">
        <v>18</v>
      </c>
      <c r="C15" s="407" t="s">
        <v>18</v>
      </c>
      <c r="D15" s="411">
        <v>45634.2</v>
      </c>
      <c r="E15" s="411">
        <v>0</v>
      </c>
      <c r="F15" s="411">
        <v>45634.2</v>
      </c>
      <c r="G15" s="411">
        <v>0</v>
      </c>
      <c r="H15" s="411">
        <v>0</v>
      </c>
      <c r="I15" s="411">
        <v>3216.6</v>
      </c>
      <c r="J15" s="411">
        <v>1230.9000000000001</v>
      </c>
      <c r="K15" s="411">
        <v>0</v>
      </c>
      <c r="L15" s="411">
        <v>1230.9000000000001</v>
      </c>
      <c r="M15" s="411">
        <v>0</v>
      </c>
      <c r="N15" s="411">
        <v>0</v>
      </c>
      <c r="O15" s="411">
        <v>1230.9000000000001</v>
      </c>
      <c r="P15" s="411">
        <v>0</v>
      </c>
      <c r="Q15" s="411">
        <v>1230.9000000000001</v>
      </c>
      <c r="R15" s="411">
        <v>0</v>
      </c>
      <c r="S15" s="411">
        <v>0</v>
      </c>
      <c r="T15" s="411">
        <v>38.299999999999997</v>
      </c>
      <c r="U15" s="411">
        <v>100</v>
      </c>
    </row>
    <row r="16" spans="1:21" ht="45" hidden="1" x14ac:dyDescent="0.25">
      <c r="A16" s="418" t="s">
        <v>22</v>
      </c>
      <c r="B16" s="407" t="s">
        <v>18</v>
      </c>
      <c r="C16" s="407" t="s">
        <v>18</v>
      </c>
      <c r="D16" s="411">
        <v>7823.9</v>
      </c>
      <c r="E16" s="411">
        <v>0</v>
      </c>
      <c r="F16" s="411">
        <v>7823.9</v>
      </c>
      <c r="G16" s="411">
        <v>0</v>
      </c>
      <c r="H16" s="411">
        <v>0</v>
      </c>
      <c r="I16" s="411">
        <v>3216.6</v>
      </c>
      <c r="J16" s="411">
        <v>1230.9000000000001</v>
      </c>
      <c r="K16" s="411">
        <v>0</v>
      </c>
      <c r="L16" s="411">
        <v>1230.9000000000001</v>
      </c>
      <c r="M16" s="411">
        <v>0</v>
      </c>
      <c r="N16" s="411">
        <v>0</v>
      </c>
      <c r="O16" s="411">
        <v>1230.9000000000001</v>
      </c>
      <c r="P16" s="411">
        <v>0</v>
      </c>
      <c r="Q16" s="411">
        <v>1230.9000000000001</v>
      </c>
      <c r="R16" s="411">
        <v>0</v>
      </c>
      <c r="S16" s="411">
        <v>0</v>
      </c>
      <c r="T16" s="411">
        <v>38.299999999999997</v>
      </c>
      <c r="U16" s="411">
        <v>100</v>
      </c>
    </row>
    <row r="17" spans="1:21" x14ac:dyDescent="0.25">
      <c r="A17" s="493" t="s">
        <v>23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5"/>
    </row>
    <row r="18" spans="1:21" ht="22.5" hidden="1" x14ac:dyDescent="0.25">
      <c r="A18" s="418" t="s">
        <v>24</v>
      </c>
      <c r="B18" s="4" t="s">
        <v>25</v>
      </c>
      <c r="C18" s="4" t="s">
        <v>26</v>
      </c>
      <c r="D18" s="5">
        <v>37810.300000000003</v>
      </c>
      <c r="E18" s="5">
        <v>0</v>
      </c>
      <c r="F18" s="5">
        <v>37810.300000000003</v>
      </c>
      <c r="G18" s="5">
        <v>0</v>
      </c>
      <c r="H18" s="5">
        <v>0</v>
      </c>
      <c r="I18" s="411">
        <v>0</v>
      </c>
      <c r="J18" s="411">
        <v>0</v>
      </c>
      <c r="K18" s="411">
        <v>0</v>
      </c>
      <c r="L18" s="411">
        <v>0</v>
      </c>
      <c r="M18" s="411">
        <v>0</v>
      </c>
      <c r="N18" s="411">
        <v>0</v>
      </c>
      <c r="O18" s="411">
        <v>0</v>
      </c>
      <c r="P18" s="411">
        <v>0</v>
      </c>
      <c r="Q18" s="411">
        <v>0</v>
      </c>
      <c r="R18" s="411">
        <v>0</v>
      </c>
      <c r="S18" s="411">
        <v>0</v>
      </c>
      <c r="T18" s="411">
        <v>0</v>
      </c>
      <c r="U18" s="411">
        <v>0</v>
      </c>
    </row>
    <row r="19" spans="1:21" hidden="1" x14ac:dyDescent="0.25">
      <c r="A19" s="493" t="s">
        <v>27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5"/>
    </row>
    <row r="20" spans="1:21" ht="56.25" hidden="1" x14ac:dyDescent="0.25">
      <c r="A20" s="418" t="s">
        <v>28</v>
      </c>
      <c r="B20" s="4" t="s">
        <v>25</v>
      </c>
      <c r="C20" s="4" t="s">
        <v>26</v>
      </c>
      <c r="D20" s="5">
        <v>7823.9</v>
      </c>
      <c r="E20" s="5">
        <v>0</v>
      </c>
      <c r="F20" s="5">
        <v>7823.9</v>
      </c>
      <c r="G20" s="5">
        <v>0</v>
      </c>
      <c r="H20" s="5">
        <v>0</v>
      </c>
      <c r="I20" s="407">
        <v>3216.6</v>
      </c>
      <c r="J20" s="407">
        <v>1230.9000000000001</v>
      </c>
      <c r="K20" s="407">
        <v>0</v>
      </c>
      <c r="L20" s="407">
        <v>1230.9000000000001</v>
      </c>
      <c r="M20" s="407">
        <v>0</v>
      </c>
      <c r="N20" s="407">
        <v>0</v>
      </c>
      <c r="O20" s="407">
        <v>1230.9000000000001</v>
      </c>
      <c r="P20" s="407">
        <v>0</v>
      </c>
      <c r="Q20" s="407">
        <v>1230.9000000000001</v>
      </c>
      <c r="R20" s="407">
        <v>0</v>
      </c>
      <c r="S20" s="407">
        <v>0</v>
      </c>
      <c r="T20" s="411">
        <v>38.299999999999997</v>
      </c>
      <c r="U20" s="411">
        <v>100</v>
      </c>
    </row>
    <row r="21" spans="1:21" x14ac:dyDescent="0.25">
      <c r="A21" s="482" t="s">
        <v>29</v>
      </c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</row>
    <row r="22" spans="1:21" x14ac:dyDescent="0.25">
      <c r="A22" s="3" t="s">
        <v>17</v>
      </c>
      <c r="B22" s="410"/>
      <c r="C22" s="410"/>
      <c r="D22" s="7">
        <v>787473.4</v>
      </c>
      <c r="E22" s="7">
        <v>87169.1</v>
      </c>
      <c r="F22" s="7">
        <v>699632.4</v>
      </c>
      <c r="G22" s="7">
        <v>0</v>
      </c>
      <c r="H22" s="7">
        <v>671.9</v>
      </c>
      <c r="I22" s="7">
        <v>313908.09999999998</v>
      </c>
      <c r="J22" s="7">
        <v>113201.7</v>
      </c>
      <c r="K22" s="7">
        <v>0</v>
      </c>
      <c r="L22" s="7">
        <v>114253.6</v>
      </c>
      <c r="M22" s="7">
        <v>0</v>
      </c>
      <c r="N22" s="7">
        <v>60.8</v>
      </c>
      <c r="O22" s="7">
        <v>113201.7</v>
      </c>
      <c r="P22" s="7">
        <v>0</v>
      </c>
      <c r="Q22" s="7">
        <v>114253.6</v>
      </c>
      <c r="R22" s="7">
        <v>0</v>
      </c>
      <c r="S22" s="7">
        <v>60.8</v>
      </c>
      <c r="T22" s="411">
        <v>36.4</v>
      </c>
      <c r="U22" s="411">
        <v>100</v>
      </c>
    </row>
    <row r="23" spans="1:21" ht="22.5" hidden="1" x14ac:dyDescent="0.25">
      <c r="A23" s="418" t="s">
        <v>19</v>
      </c>
      <c r="B23" s="410"/>
      <c r="C23" s="410"/>
      <c r="D23" s="7">
        <v>696638.8</v>
      </c>
      <c r="E23" s="7">
        <v>87169.1</v>
      </c>
      <c r="F23" s="7">
        <v>608797.80000000005</v>
      </c>
      <c r="G23" s="7">
        <v>0</v>
      </c>
      <c r="H23" s="7">
        <v>671.9</v>
      </c>
      <c r="I23" s="7">
        <v>305908.09999999998</v>
      </c>
      <c r="J23" s="7">
        <v>112748.9</v>
      </c>
      <c r="K23" s="7">
        <v>0</v>
      </c>
      <c r="L23" s="7">
        <v>113800.8</v>
      </c>
      <c r="M23" s="7">
        <v>0</v>
      </c>
      <c r="N23" s="7">
        <v>60.8</v>
      </c>
      <c r="O23" s="7">
        <v>112748.9</v>
      </c>
      <c r="P23" s="7">
        <v>0</v>
      </c>
      <c r="Q23" s="7">
        <v>113800.8</v>
      </c>
      <c r="R23" s="7">
        <v>0</v>
      </c>
      <c r="S23" s="7">
        <v>60.8</v>
      </c>
      <c r="T23" s="411">
        <v>37.200000000000003</v>
      </c>
      <c r="U23" s="411">
        <v>100</v>
      </c>
    </row>
    <row r="24" spans="1:21" ht="56.25" hidden="1" x14ac:dyDescent="0.25">
      <c r="A24" s="418" t="s">
        <v>20</v>
      </c>
      <c r="B24" s="410"/>
      <c r="C24" s="410"/>
      <c r="D24" s="7">
        <v>90834.6</v>
      </c>
      <c r="E24" s="7">
        <v>0</v>
      </c>
      <c r="F24" s="7">
        <v>90834.6</v>
      </c>
      <c r="G24" s="7">
        <v>0</v>
      </c>
      <c r="H24" s="7">
        <v>0</v>
      </c>
      <c r="I24" s="7">
        <v>8000</v>
      </c>
      <c r="J24" s="7">
        <v>452.8</v>
      </c>
      <c r="K24" s="7">
        <v>0</v>
      </c>
      <c r="L24" s="7">
        <v>452.8</v>
      </c>
      <c r="M24" s="7">
        <v>0</v>
      </c>
      <c r="N24" s="7">
        <v>0</v>
      </c>
      <c r="O24" s="7">
        <v>452.8</v>
      </c>
      <c r="P24" s="7">
        <v>0</v>
      </c>
      <c r="Q24" s="7">
        <v>452.8</v>
      </c>
      <c r="R24" s="7">
        <v>0</v>
      </c>
      <c r="S24" s="7">
        <v>0</v>
      </c>
      <c r="T24" s="411">
        <v>5.7</v>
      </c>
      <c r="U24" s="411">
        <v>100</v>
      </c>
    </row>
    <row r="25" spans="1:21" ht="33.75" hidden="1" x14ac:dyDescent="0.25">
      <c r="A25" s="418" t="s">
        <v>30</v>
      </c>
      <c r="B25" s="410"/>
      <c r="C25" s="410"/>
      <c r="D25" s="7">
        <v>90834.6</v>
      </c>
      <c r="E25" s="7">
        <v>0</v>
      </c>
      <c r="F25" s="7">
        <v>90834.6</v>
      </c>
      <c r="G25" s="7">
        <v>0</v>
      </c>
      <c r="H25" s="7">
        <v>0</v>
      </c>
      <c r="I25" s="7">
        <v>8000</v>
      </c>
      <c r="J25" s="7">
        <v>452.8</v>
      </c>
      <c r="K25" s="7">
        <v>0</v>
      </c>
      <c r="L25" s="7">
        <v>452.8</v>
      </c>
      <c r="M25" s="7">
        <v>0</v>
      </c>
      <c r="N25" s="7">
        <v>0</v>
      </c>
      <c r="O25" s="7">
        <v>452.8</v>
      </c>
      <c r="P25" s="7">
        <v>0</v>
      </c>
      <c r="Q25" s="7">
        <v>452.8</v>
      </c>
      <c r="R25" s="7">
        <v>0</v>
      </c>
      <c r="S25" s="7">
        <v>0</v>
      </c>
      <c r="T25" s="411">
        <v>5.7</v>
      </c>
      <c r="U25" s="411">
        <v>100</v>
      </c>
    </row>
    <row r="26" spans="1:21" ht="45" hidden="1" x14ac:dyDescent="0.25">
      <c r="A26" s="418" t="s">
        <v>22</v>
      </c>
      <c r="B26" s="410"/>
      <c r="C26" s="410"/>
      <c r="D26" s="7">
        <v>3975.8</v>
      </c>
      <c r="E26" s="7">
        <v>0</v>
      </c>
      <c r="F26" s="7">
        <v>3975.8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411">
        <v>0</v>
      </c>
      <c r="U26" s="411">
        <v>0</v>
      </c>
    </row>
    <row r="27" spans="1:21" hidden="1" x14ac:dyDescent="0.25">
      <c r="A27" s="492" t="s">
        <v>31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</row>
    <row r="28" spans="1:21" ht="56.25" hidden="1" x14ac:dyDescent="0.25">
      <c r="A28" s="8" t="s">
        <v>32</v>
      </c>
      <c r="B28" s="9">
        <v>2014</v>
      </c>
      <c r="C28" s="9">
        <v>2017</v>
      </c>
      <c r="D28" s="411">
        <v>3975.8</v>
      </c>
      <c r="E28" s="411">
        <v>0</v>
      </c>
      <c r="F28" s="411">
        <v>3975.8</v>
      </c>
      <c r="G28" s="411">
        <v>0</v>
      </c>
      <c r="H28" s="411">
        <v>0</v>
      </c>
      <c r="I28" s="411">
        <v>0</v>
      </c>
      <c r="J28" s="411">
        <v>0</v>
      </c>
      <c r="K28" s="411">
        <v>0</v>
      </c>
      <c r="L28" s="411">
        <v>0</v>
      </c>
      <c r="M28" s="411">
        <v>0</v>
      </c>
      <c r="N28" s="411">
        <v>0</v>
      </c>
      <c r="O28" s="411">
        <v>0</v>
      </c>
      <c r="P28" s="411">
        <v>0</v>
      </c>
      <c r="Q28" s="411">
        <v>0</v>
      </c>
      <c r="R28" s="411">
        <v>0</v>
      </c>
      <c r="S28" s="411">
        <v>0</v>
      </c>
      <c r="T28" s="411">
        <v>0</v>
      </c>
      <c r="U28" s="411">
        <v>0</v>
      </c>
    </row>
    <row r="29" spans="1:21" ht="33.75" hidden="1" x14ac:dyDescent="0.25">
      <c r="A29" s="10" t="s">
        <v>33</v>
      </c>
      <c r="B29" s="11" t="s">
        <v>25</v>
      </c>
      <c r="C29" s="11" t="s">
        <v>34</v>
      </c>
      <c r="D29" s="5">
        <v>3975.8</v>
      </c>
      <c r="E29" s="5">
        <v>0</v>
      </c>
      <c r="F29" s="5">
        <v>3975.8</v>
      </c>
      <c r="G29" s="5">
        <v>0</v>
      </c>
      <c r="H29" s="5">
        <v>0</v>
      </c>
      <c r="I29" s="411">
        <v>0</v>
      </c>
      <c r="J29" s="411">
        <v>0</v>
      </c>
      <c r="K29" s="411">
        <v>0</v>
      </c>
      <c r="L29" s="411">
        <v>0</v>
      </c>
      <c r="M29" s="411">
        <v>0</v>
      </c>
      <c r="N29" s="411">
        <v>0</v>
      </c>
      <c r="O29" s="411">
        <v>0</v>
      </c>
      <c r="P29" s="411">
        <v>0</v>
      </c>
      <c r="Q29" s="411">
        <v>0</v>
      </c>
      <c r="R29" s="411">
        <v>0</v>
      </c>
      <c r="S29" s="411">
        <v>0</v>
      </c>
      <c r="T29" s="411">
        <v>0</v>
      </c>
      <c r="U29" s="411">
        <v>0</v>
      </c>
    </row>
    <row r="30" spans="1:21" ht="25.5" hidden="1" customHeight="1" x14ac:dyDescent="0.25">
      <c r="A30" s="481" t="s">
        <v>35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</row>
    <row r="31" spans="1:21" ht="22.5" hidden="1" x14ac:dyDescent="0.25">
      <c r="A31" s="10" t="s">
        <v>24</v>
      </c>
      <c r="B31" s="11" t="s">
        <v>25</v>
      </c>
      <c r="C31" s="11" t="s">
        <v>26</v>
      </c>
      <c r="D31" s="5">
        <v>46471.9</v>
      </c>
      <c r="E31" s="5">
        <v>0</v>
      </c>
      <c r="F31" s="5">
        <v>46471.9</v>
      </c>
      <c r="G31" s="5">
        <v>0</v>
      </c>
      <c r="H31" s="5">
        <v>0</v>
      </c>
      <c r="I31" s="411">
        <v>10800</v>
      </c>
      <c r="J31" s="411">
        <v>10485.299999999999</v>
      </c>
      <c r="K31" s="411">
        <v>0</v>
      </c>
      <c r="L31" s="411">
        <v>10485.299999999999</v>
      </c>
      <c r="M31" s="411">
        <v>0</v>
      </c>
      <c r="N31" s="411">
        <v>0</v>
      </c>
      <c r="O31" s="411">
        <v>10485.299999999999</v>
      </c>
      <c r="P31" s="411">
        <v>0</v>
      </c>
      <c r="Q31" s="411">
        <v>10485.299999999999</v>
      </c>
      <c r="R31" s="411">
        <v>0</v>
      </c>
      <c r="S31" s="411">
        <v>0</v>
      </c>
      <c r="T31" s="411">
        <v>97.1</v>
      </c>
      <c r="U31" s="411">
        <v>100</v>
      </c>
    </row>
    <row r="32" spans="1:21" hidden="1" x14ac:dyDescent="0.25">
      <c r="A32" s="481" t="s">
        <v>36</v>
      </c>
      <c r="B32" s="481"/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</row>
    <row r="33" spans="1:21" ht="22.5" hidden="1" x14ac:dyDescent="0.25">
      <c r="A33" s="10" t="s">
        <v>24</v>
      </c>
      <c r="B33" s="11" t="s">
        <v>25</v>
      </c>
      <c r="C33" s="11" t="s">
        <v>26</v>
      </c>
      <c r="D33" s="5">
        <v>5809.6</v>
      </c>
      <c r="E33" s="5">
        <v>0</v>
      </c>
      <c r="F33" s="5">
        <v>5809.6</v>
      </c>
      <c r="G33" s="5">
        <v>0</v>
      </c>
      <c r="H33" s="5">
        <v>0</v>
      </c>
      <c r="I33" s="411">
        <v>1260.5999999999999</v>
      </c>
      <c r="J33" s="411">
        <v>0</v>
      </c>
      <c r="K33" s="411">
        <v>0</v>
      </c>
      <c r="L33" s="411">
        <v>1112.7</v>
      </c>
      <c r="M33" s="411">
        <v>0</v>
      </c>
      <c r="N33" s="411">
        <v>0</v>
      </c>
      <c r="O33" s="411">
        <v>0</v>
      </c>
      <c r="P33" s="411">
        <v>0</v>
      </c>
      <c r="Q33" s="411">
        <v>1112.7</v>
      </c>
      <c r="R33" s="411">
        <v>0</v>
      </c>
      <c r="S33" s="411">
        <v>0</v>
      </c>
      <c r="T33" s="411">
        <v>88.3</v>
      </c>
      <c r="U33" s="411">
        <v>100</v>
      </c>
    </row>
    <row r="34" spans="1:21" hidden="1" x14ac:dyDescent="0.25">
      <c r="A34" s="481" t="s">
        <v>37</v>
      </c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</row>
    <row r="35" spans="1:21" ht="22.5" hidden="1" x14ac:dyDescent="0.25">
      <c r="A35" s="10" t="s">
        <v>24</v>
      </c>
      <c r="B35" s="11" t="s">
        <v>25</v>
      </c>
      <c r="C35" s="11" t="s">
        <v>26</v>
      </c>
      <c r="D35" s="5">
        <v>900</v>
      </c>
      <c r="E35" s="5">
        <v>0</v>
      </c>
      <c r="F35" s="5">
        <v>450</v>
      </c>
      <c r="G35" s="5">
        <v>0</v>
      </c>
      <c r="H35" s="5">
        <v>450</v>
      </c>
      <c r="I35" s="411">
        <v>0</v>
      </c>
      <c r="J35" s="411">
        <v>0</v>
      </c>
      <c r="K35" s="411">
        <v>0</v>
      </c>
      <c r="L35" s="411">
        <v>0</v>
      </c>
      <c r="M35" s="411">
        <v>0</v>
      </c>
      <c r="N35" s="411">
        <v>0</v>
      </c>
      <c r="O35" s="411">
        <v>0</v>
      </c>
      <c r="P35" s="411">
        <v>0</v>
      </c>
      <c r="Q35" s="411">
        <v>0</v>
      </c>
      <c r="R35" s="411">
        <v>0</v>
      </c>
      <c r="S35" s="411">
        <v>0</v>
      </c>
      <c r="T35" s="411">
        <v>0</v>
      </c>
      <c r="U35" s="411">
        <v>0</v>
      </c>
    </row>
    <row r="36" spans="1:21" hidden="1" x14ac:dyDescent="0.25">
      <c r="A36" s="481" t="s">
        <v>38</v>
      </c>
      <c r="B36" s="481"/>
      <c r="C36" s="481"/>
      <c r="D36" s="481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</row>
    <row r="37" spans="1:21" ht="22.5" hidden="1" x14ac:dyDescent="0.25">
      <c r="A37" s="10" t="s">
        <v>24</v>
      </c>
      <c r="B37" s="409" t="s">
        <v>18</v>
      </c>
      <c r="C37" s="409" t="s">
        <v>18</v>
      </c>
      <c r="D37" s="409">
        <v>1873.5</v>
      </c>
      <c r="E37" s="409">
        <v>0</v>
      </c>
      <c r="F37" s="409">
        <v>1862.1</v>
      </c>
      <c r="G37" s="409">
        <v>0</v>
      </c>
      <c r="H37" s="409">
        <v>11.4</v>
      </c>
      <c r="I37" s="409">
        <v>0</v>
      </c>
      <c r="J37" s="409">
        <v>0</v>
      </c>
      <c r="K37" s="409">
        <v>0</v>
      </c>
      <c r="L37" s="409">
        <v>0</v>
      </c>
      <c r="M37" s="409">
        <v>0</v>
      </c>
      <c r="N37" s="409">
        <v>0</v>
      </c>
      <c r="O37" s="409">
        <v>0</v>
      </c>
      <c r="P37" s="409">
        <v>0</v>
      </c>
      <c r="Q37" s="409">
        <v>0</v>
      </c>
      <c r="R37" s="409">
        <v>0</v>
      </c>
      <c r="S37" s="409">
        <v>0</v>
      </c>
      <c r="T37" s="409">
        <v>0</v>
      </c>
      <c r="U37" s="409">
        <v>0</v>
      </c>
    </row>
    <row r="38" spans="1:21" hidden="1" x14ac:dyDescent="0.25">
      <c r="A38" s="12" t="s">
        <v>39</v>
      </c>
      <c r="B38" s="4" t="s">
        <v>25</v>
      </c>
      <c r="C38" s="4" t="s">
        <v>26</v>
      </c>
      <c r="D38" s="5">
        <v>1873.5</v>
      </c>
      <c r="E38" s="5">
        <v>0</v>
      </c>
      <c r="F38" s="5">
        <v>1862.1</v>
      </c>
      <c r="G38" s="5">
        <v>0</v>
      </c>
      <c r="H38" s="5">
        <v>11.4</v>
      </c>
      <c r="I38" s="411">
        <v>0</v>
      </c>
      <c r="J38" s="411">
        <v>0</v>
      </c>
      <c r="K38" s="411">
        <v>0</v>
      </c>
      <c r="L38" s="411">
        <v>0</v>
      </c>
      <c r="M38" s="411">
        <v>0</v>
      </c>
      <c r="N38" s="411">
        <v>0</v>
      </c>
      <c r="O38" s="411">
        <v>0</v>
      </c>
      <c r="P38" s="411">
        <v>0</v>
      </c>
      <c r="Q38" s="411">
        <v>0</v>
      </c>
      <c r="R38" s="411">
        <v>0</v>
      </c>
      <c r="S38" s="411">
        <v>0</v>
      </c>
      <c r="T38" s="411">
        <v>0</v>
      </c>
      <c r="U38" s="411">
        <v>0</v>
      </c>
    </row>
    <row r="39" spans="1:21" ht="23.25" hidden="1" customHeight="1" x14ac:dyDescent="0.25">
      <c r="A39" s="481" t="s">
        <v>40</v>
      </c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1"/>
      <c r="T39" s="481"/>
      <c r="U39" s="481"/>
    </row>
    <row r="40" spans="1:21" ht="22.5" hidden="1" x14ac:dyDescent="0.25">
      <c r="A40" s="10" t="s">
        <v>24</v>
      </c>
      <c r="B40" s="409" t="s">
        <v>18</v>
      </c>
      <c r="C40" s="409" t="s">
        <v>18</v>
      </c>
      <c r="D40" s="409">
        <v>12670</v>
      </c>
      <c r="E40" s="409">
        <v>0</v>
      </c>
      <c r="F40" s="409">
        <v>12543</v>
      </c>
      <c r="G40" s="409">
        <v>0</v>
      </c>
      <c r="H40" s="409">
        <v>127</v>
      </c>
      <c r="I40" s="409">
        <v>7486.4</v>
      </c>
      <c r="J40" s="409">
        <v>6084.5</v>
      </c>
      <c r="K40" s="409">
        <v>0</v>
      </c>
      <c r="L40" s="409">
        <v>6023.7</v>
      </c>
      <c r="M40" s="409">
        <v>0</v>
      </c>
      <c r="N40" s="409">
        <v>60.8</v>
      </c>
      <c r="O40" s="409">
        <v>6084.5</v>
      </c>
      <c r="P40" s="409">
        <v>0</v>
      </c>
      <c r="Q40" s="409">
        <v>6023.7</v>
      </c>
      <c r="R40" s="409">
        <v>0</v>
      </c>
      <c r="S40" s="409">
        <v>60.8</v>
      </c>
      <c r="T40" s="409">
        <v>80.5</v>
      </c>
      <c r="U40" s="409">
        <v>100</v>
      </c>
    </row>
    <row r="41" spans="1:21" hidden="1" x14ac:dyDescent="0.25">
      <c r="A41" s="12" t="s">
        <v>41</v>
      </c>
      <c r="B41" s="11" t="s">
        <v>25</v>
      </c>
      <c r="C41" s="11" t="s">
        <v>26</v>
      </c>
      <c r="D41" s="5">
        <v>7099.8</v>
      </c>
      <c r="E41" s="5">
        <v>0</v>
      </c>
      <c r="F41" s="5">
        <v>7028.5</v>
      </c>
      <c r="G41" s="5">
        <v>0</v>
      </c>
      <c r="H41" s="5">
        <v>71.3</v>
      </c>
      <c r="I41" s="409">
        <v>4059.8</v>
      </c>
      <c r="J41" s="409">
        <v>4100.8</v>
      </c>
      <c r="K41" s="409">
        <v>0</v>
      </c>
      <c r="L41" s="409">
        <v>4059.8</v>
      </c>
      <c r="M41" s="409">
        <v>0</v>
      </c>
      <c r="N41" s="409">
        <v>41</v>
      </c>
      <c r="O41" s="409">
        <v>4100.8</v>
      </c>
      <c r="P41" s="409">
        <v>0</v>
      </c>
      <c r="Q41" s="409">
        <v>4059.8</v>
      </c>
      <c r="R41" s="409">
        <v>0</v>
      </c>
      <c r="S41" s="409">
        <v>41</v>
      </c>
      <c r="T41" s="409">
        <v>100</v>
      </c>
      <c r="U41" s="409">
        <v>100</v>
      </c>
    </row>
    <row r="42" spans="1:21" hidden="1" x14ac:dyDescent="0.25">
      <c r="A42" s="12" t="s">
        <v>42</v>
      </c>
      <c r="B42" s="11" t="s">
        <v>25</v>
      </c>
      <c r="C42" s="11" t="s">
        <v>26</v>
      </c>
      <c r="D42" s="5">
        <v>1477.5</v>
      </c>
      <c r="E42" s="5">
        <v>0</v>
      </c>
      <c r="F42" s="5">
        <v>1462.7</v>
      </c>
      <c r="G42" s="5">
        <v>0</v>
      </c>
      <c r="H42" s="5">
        <v>14.8</v>
      </c>
      <c r="I42" s="409">
        <v>1462.7</v>
      </c>
      <c r="J42" s="409">
        <v>0</v>
      </c>
      <c r="K42" s="409">
        <v>0</v>
      </c>
      <c r="L42" s="409">
        <v>0</v>
      </c>
      <c r="M42" s="409">
        <v>0</v>
      </c>
      <c r="N42" s="409">
        <v>0</v>
      </c>
      <c r="O42" s="409">
        <v>0</v>
      </c>
      <c r="P42" s="409">
        <v>0</v>
      </c>
      <c r="Q42" s="409">
        <v>0</v>
      </c>
      <c r="R42" s="409">
        <v>0</v>
      </c>
      <c r="S42" s="409">
        <v>0</v>
      </c>
      <c r="T42" s="409">
        <v>0</v>
      </c>
      <c r="U42" s="409">
        <v>0</v>
      </c>
    </row>
    <row r="43" spans="1:21" hidden="1" x14ac:dyDescent="0.25">
      <c r="A43" s="12" t="s">
        <v>43</v>
      </c>
      <c r="B43" s="11" t="s">
        <v>25</v>
      </c>
      <c r="C43" s="11" t="s">
        <v>26</v>
      </c>
      <c r="D43" s="5">
        <v>4092.7</v>
      </c>
      <c r="E43" s="5">
        <v>0</v>
      </c>
      <c r="F43" s="5">
        <v>4051.8</v>
      </c>
      <c r="G43" s="5">
        <v>0</v>
      </c>
      <c r="H43" s="5">
        <v>40.9</v>
      </c>
      <c r="I43" s="409">
        <v>1963.9</v>
      </c>
      <c r="J43" s="409">
        <v>1983.7</v>
      </c>
      <c r="K43" s="409">
        <v>0</v>
      </c>
      <c r="L43" s="409">
        <v>1963.9</v>
      </c>
      <c r="M43" s="409">
        <v>0</v>
      </c>
      <c r="N43" s="409">
        <v>19.8</v>
      </c>
      <c r="O43" s="409">
        <v>1983.7</v>
      </c>
      <c r="P43" s="409">
        <v>0</v>
      </c>
      <c r="Q43" s="409">
        <v>1963.9</v>
      </c>
      <c r="R43" s="409">
        <v>0</v>
      </c>
      <c r="S43" s="409">
        <v>19.8</v>
      </c>
      <c r="T43" s="409">
        <v>100</v>
      </c>
      <c r="U43" s="409">
        <v>100</v>
      </c>
    </row>
    <row r="44" spans="1:21" hidden="1" x14ac:dyDescent="0.25">
      <c r="A44" s="481" t="s">
        <v>44</v>
      </c>
      <c r="B44" s="481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</row>
    <row r="45" spans="1:21" ht="22.5" hidden="1" x14ac:dyDescent="0.25">
      <c r="A45" s="10" t="s">
        <v>24</v>
      </c>
      <c r="B45" s="409" t="s">
        <v>18</v>
      </c>
      <c r="C45" s="409" t="s">
        <v>18</v>
      </c>
      <c r="D45" s="409">
        <v>8280</v>
      </c>
      <c r="E45" s="409">
        <v>0</v>
      </c>
      <c r="F45" s="409">
        <v>8197.2000000000007</v>
      </c>
      <c r="G45" s="409">
        <v>0</v>
      </c>
      <c r="H45" s="409">
        <v>82.8</v>
      </c>
      <c r="I45" s="409">
        <v>1968.5</v>
      </c>
      <c r="J45" s="409">
        <v>0</v>
      </c>
      <c r="K45" s="409">
        <v>0</v>
      </c>
      <c r="L45" s="409">
        <v>0</v>
      </c>
      <c r="M45" s="409">
        <v>0</v>
      </c>
      <c r="N45" s="409">
        <v>0</v>
      </c>
      <c r="O45" s="409">
        <v>0</v>
      </c>
      <c r="P45" s="409">
        <v>0</v>
      </c>
      <c r="Q45" s="409">
        <v>0</v>
      </c>
      <c r="R45" s="409">
        <v>0</v>
      </c>
      <c r="S45" s="409">
        <v>0</v>
      </c>
      <c r="T45" s="409">
        <v>0</v>
      </c>
      <c r="U45" s="409">
        <v>0</v>
      </c>
    </row>
    <row r="46" spans="1:21" hidden="1" x14ac:dyDescent="0.25">
      <c r="A46" s="13" t="s">
        <v>45</v>
      </c>
      <c r="B46" s="11" t="s">
        <v>25</v>
      </c>
      <c r="C46" s="11" t="s">
        <v>26</v>
      </c>
      <c r="D46" s="14">
        <v>5520</v>
      </c>
      <c r="E46" s="14">
        <v>0</v>
      </c>
      <c r="F46" s="14">
        <v>5464.8</v>
      </c>
      <c r="G46" s="14">
        <v>0</v>
      </c>
      <c r="H46" s="14">
        <v>55.2</v>
      </c>
      <c r="I46" s="409">
        <v>0</v>
      </c>
      <c r="J46" s="409">
        <v>0</v>
      </c>
      <c r="K46" s="409">
        <v>0</v>
      </c>
      <c r="L46" s="409">
        <v>0</v>
      </c>
      <c r="M46" s="409">
        <v>0</v>
      </c>
      <c r="N46" s="409">
        <v>0</v>
      </c>
      <c r="O46" s="409">
        <v>0</v>
      </c>
      <c r="P46" s="409">
        <v>0</v>
      </c>
      <c r="Q46" s="409">
        <v>0</v>
      </c>
      <c r="R46" s="409">
        <v>0</v>
      </c>
      <c r="S46" s="409">
        <v>0</v>
      </c>
      <c r="T46" s="409">
        <v>0</v>
      </c>
      <c r="U46" s="409">
        <v>0</v>
      </c>
    </row>
    <row r="47" spans="1:21" hidden="1" x14ac:dyDescent="0.25">
      <c r="A47" s="13" t="s">
        <v>46</v>
      </c>
      <c r="B47" s="11" t="s">
        <v>25</v>
      </c>
      <c r="C47" s="11" t="s">
        <v>26</v>
      </c>
      <c r="D47" s="14">
        <v>2760</v>
      </c>
      <c r="E47" s="14">
        <v>0</v>
      </c>
      <c r="F47" s="14">
        <v>2732.4</v>
      </c>
      <c r="G47" s="14">
        <v>0</v>
      </c>
      <c r="H47" s="14">
        <v>27.6</v>
      </c>
      <c r="I47" s="411">
        <v>1968.5</v>
      </c>
      <c r="J47" s="411">
        <v>0</v>
      </c>
      <c r="K47" s="411">
        <v>0</v>
      </c>
      <c r="L47" s="411">
        <v>0</v>
      </c>
      <c r="M47" s="411">
        <v>0</v>
      </c>
      <c r="N47" s="411">
        <v>0</v>
      </c>
      <c r="O47" s="411">
        <v>0</v>
      </c>
      <c r="P47" s="411">
        <v>0</v>
      </c>
      <c r="Q47" s="411">
        <v>0</v>
      </c>
      <c r="R47" s="411">
        <v>0</v>
      </c>
      <c r="S47" s="411">
        <v>0</v>
      </c>
      <c r="T47" s="411">
        <v>0</v>
      </c>
      <c r="U47" s="411">
        <v>0</v>
      </c>
    </row>
    <row r="48" spans="1:21" ht="22.5" hidden="1" customHeight="1" x14ac:dyDescent="0.25">
      <c r="A48" s="481" t="s">
        <v>47</v>
      </c>
      <c r="B48" s="481"/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</row>
    <row r="49" spans="1:21" ht="22.5" hidden="1" x14ac:dyDescent="0.25">
      <c r="A49" s="10" t="s">
        <v>24</v>
      </c>
      <c r="B49" s="11" t="s">
        <v>25</v>
      </c>
      <c r="C49" s="11" t="s">
        <v>26</v>
      </c>
      <c r="D49" s="14">
        <v>71.2</v>
      </c>
      <c r="E49" s="14">
        <v>0</v>
      </c>
      <c r="F49" s="5">
        <v>70.5</v>
      </c>
      <c r="G49" s="5">
        <v>0</v>
      </c>
      <c r="H49" s="5">
        <v>0.7</v>
      </c>
      <c r="I49" s="411">
        <v>0</v>
      </c>
      <c r="J49" s="411">
        <v>0</v>
      </c>
      <c r="K49" s="411">
        <v>0</v>
      </c>
      <c r="L49" s="411">
        <v>0</v>
      </c>
      <c r="M49" s="411">
        <v>0</v>
      </c>
      <c r="N49" s="411">
        <v>0</v>
      </c>
      <c r="O49" s="411">
        <v>0</v>
      </c>
      <c r="P49" s="411">
        <v>0</v>
      </c>
      <c r="Q49" s="411">
        <v>0</v>
      </c>
      <c r="R49" s="411">
        <v>0</v>
      </c>
      <c r="S49" s="411">
        <v>0</v>
      </c>
      <c r="T49" s="411">
        <v>0</v>
      </c>
      <c r="U49" s="411">
        <v>0</v>
      </c>
    </row>
    <row r="50" spans="1:21" hidden="1" x14ac:dyDescent="0.25">
      <c r="A50" s="481" t="s">
        <v>48</v>
      </c>
      <c r="B50" s="481"/>
      <c r="C50" s="481"/>
      <c r="D50" s="481"/>
      <c r="E50" s="481"/>
      <c r="F50" s="481"/>
      <c r="G50" s="481"/>
      <c r="H50" s="481"/>
      <c r="I50" s="481"/>
      <c r="J50" s="481"/>
      <c r="K50" s="481"/>
      <c r="L50" s="481"/>
      <c r="M50" s="481"/>
      <c r="N50" s="481"/>
      <c r="O50" s="481"/>
      <c r="P50" s="481"/>
      <c r="Q50" s="481"/>
      <c r="R50" s="481"/>
      <c r="S50" s="481"/>
      <c r="T50" s="481"/>
      <c r="U50" s="481"/>
    </row>
    <row r="51" spans="1:21" ht="22.5" hidden="1" x14ac:dyDescent="0.25">
      <c r="A51" s="10" t="s">
        <v>24</v>
      </c>
      <c r="B51" s="11" t="s">
        <v>25</v>
      </c>
      <c r="C51" s="11" t="s">
        <v>26</v>
      </c>
      <c r="D51" s="15">
        <v>167545.29999999999</v>
      </c>
      <c r="E51" s="14">
        <v>0</v>
      </c>
      <c r="F51" s="5">
        <v>167545.29999999999</v>
      </c>
      <c r="G51" s="5">
        <v>0</v>
      </c>
      <c r="H51" s="5">
        <v>0</v>
      </c>
      <c r="I51" s="411">
        <v>107239.6</v>
      </c>
      <c r="J51" s="411">
        <v>0</v>
      </c>
      <c r="K51" s="411">
        <v>0</v>
      </c>
      <c r="L51" s="411">
        <v>0</v>
      </c>
      <c r="M51" s="411">
        <v>0</v>
      </c>
      <c r="N51" s="411">
        <v>0</v>
      </c>
      <c r="O51" s="411">
        <v>0</v>
      </c>
      <c r="P51" s="411">
        <v>0</v>
      </c>
      <c r="Q51" s="411">
        <v>0</v>
      </c>
      <c r="R51" s="411">
        <v>0</v>
      </c>
      <c r="S51" s="411">
        <v>0</v>
      </c>
      <c r="T51" s="411">
        <v>0</v>
      </c>
      <c r="U51" s="411">
        <v>0</v>
      </c>
    </row>
    <row r="52" spans="1:21" hidden="1" x14ac:dyDescent="0.25">
      <c r="A52" s="481" t="s">
        <v>49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1"/>
      <c r="U52" s="481"/>
    </row>
    <row r="53" spans="1:21" ht="22.5" hidden="1" x14ac:dyDescent="0.25">
      <c r="A53" s="10" t="s">
        <v>24</v>
      </c>
      <c r="B53" s="11" t="s">
        <v>25</v>
      </c>
      <c r="C53" s="11" t="s">
        <v>26</v>
      </c>
      <c r="D53" s="15">
        <v>64661.599999999999</v>
      </c>
      <c r="E53" s="14">
        <v>42029.599999999999</v>
      </c>
      <c r="F53" s="5">
        <v>22632</v>
      </c>
      <c r="G53" s="5">
        <v>0</v>
      </c>
      <c r="H53" s="5">
        <v>0</v>
      </c>
      <c r="I53" s="411">
        <v>22632</v>
      </c>
      <c r="J53" s="411">
        <v>0</v>
      </c>
      <c r="K53" s="411">
        <v>0</v>
      </c>
      <c r="L53" s="411">
        <v>0</v>
      </c>
      <c r="M53" s="411">
        <v>0</v>
      </c>
      <c r="N53" s="411">
        <v>0</v>
      </c>
      <c r="O53" s="411">
        <v>0</v>
      </c>
      <c r="P53" s="411">
        <v>0</v>
      </c>
      <c r="Q53" s="411">
        <v>0</v>
      </c>
      <c r="R53" s="411">
        <v>0</v>
      </c>
      <c r="S53" s="411">
        <v>0</v>
      </c>
      <c r="T53" s="411">
        <v>0</v>
      </c>
      <c r="U53" s="411">
        <v>0</v>
      </c>
    </row>
    <row r="54" spans="1:21" hidden="1" x14ac:dyDescent="0.25">
      <c r="A54" s="481" t="s">
        <v>50</v>
      </c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1"/>
      <c r="U54" s="481"/>
    </row>
    <row r="55" spans="1:21" ht="22.5" hidden="1" x14ac:dyDescent="0.25">
      <c r="A55" s="10" t="s">
        <v>24</v>
      </c>
      <c r="B55" s="11" t="s">
        <v>25</v>
      </c>
      <c r="C55" s="11" t="s">
        <v>26</v>
      </c>
      <c r="D55" s="15">
        <v>7407.7</v>
      </c>
      <c r="E55" s="14">
        <v>0</v>
      </c>
      <c r="F55" s="5">
        <v>7407.7</v>
      </c>
      <c r="G55" s="5">
        <v>0</v>
      </c>
      <c r="H55" s="5">
        <v>0</v>
      </c>
      <c r="I55" s="411">
        <v>7000</v>
      </c>
      <c r="J55" s="411">
        <v>1073.0999999999999</v>
      </c>
      <c r="K55" s="411">
        <v>0</v>
      </c>
      <c r="L55" s="411">
        <v>1073.0999999999999</v>
      </c>
      <c r="M55" s="411">
        <v>0</v>
      </c>
      <c r="N55" s="411">
        <v>0</v>
      </c>
      <c r="O55" s="411">
        <v>1073.0999999999999</v>
      </c>
      <c r="P55" s="411">
        <v>0</v>
      </c>
      <c r="Q55" s="411">
        <v>1073.0999999999999</v>
      </c>
      <c r="R55" s="411">
        <v>0</v>
      </c>
      <c r="S55" s="411">
        <v>0</v>
      </c>
      <c r="T55" s="411">
        <v>15.3</v>
      </c>
      <c r="U55" s="411">
        <v>100</v>
      </c>
    </row>
    <row r="56" spans="1:21" hidden="1" x14ac:dyDescent="0.25">
      <c r="A56" s="481" t="s">
        <v>51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481"/>
      <c r="O56" s="481"/>
      <c r="P56" s="481"/>
      <c r="Q56" s="481"/>
      <c r="R56" s="481"/>
      <c r="S56" s="481"/>
      <c r="T56" s="481"/>
      <c r="U56" s="481"/>
    </row>
    <row r="57" spans="1:21" ht="33.75" hidden="1" x14ac:dyDescent="0.25">
      <c r="A57" s="10" t="s">
        <v>52</v>
      </c>
      <c r="B57" s="11" t="s">
        <v>25</v>
      </c>
      <c r="C57" s="11" t="s">
        <v>26</v>
      </c>
      <c r="D57" s="15">
        <v>4589.5</v>
      </c>
      <c r="E57" s="14">
        <v>0</v>
      </c>
      <c r="F57" s="5">
        <v>4589.5</v>
      </c>
      <c r="G57" s="5">
        <v>0</v>
      </c>
      <c r="H57" s="5">
        <v>0</v>
      </c>
      <c r="I57" s="411">
        <v>279</v>
      </c>
      <c r="J57" s="411">
        <v>24.2</v>
      </c>
      <c r="K57" s="411">
        <v>0</v>
      </c>
      <c r="L57" s="411">
        <v>24.2</v>
      </c>
      <c r="M57" s="411">
        <v>0</v>
      </c>
      <c r="N57" s="411">
        <v>0</v>
      </c>
      <c r="O57" s="411">
        <v>24.2</v>
      </c>
      <c r="P57" s="411">
        <v>0</v>
      </c>
      <c r="Q57" s="411">
        <v>24.2</v>
      </c>
      <c r="R57" s="411">
        <v>0</v>
      </c>
      <c r="S57" s="411">
        <v>0</v>
      </c>
      <c r="T57" s="411">
        <v>8.6999999999999993</v>
      </c>
      <c r="U57" s="411">
        <v>100</v>
      </c>
    </row>
    <row r="58" spans="1:21" hidden="1" x14ac:dyDescent="0.25">
      <c r="A58" s="481" t="s">
        <v>53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1"/>
      <c r="Q58" s="481"/>
      <c r="R58" s="481"/>
      <c r="S58" s="481"/>
      <c r="T58" s="481"/>
      <c r="U58" s="481"/>
    </row>
    <row r="59" spans="1:21" ht="22.5" hidden="1" x14ac:dyDescent="0.25">
      <c r="A59" s="10" t="s">
        <v>24</v>
      </c>
      <c r="B59" s="11" t="s">
        <v>25</v>
      </c>
      <c r="C59" s="11" t="s">
        <v>26</v>
      </c>
      <c r="D59" s="15">
        <v>3283.2</v>
      </c>
      <c r="E59" s="14">
        <v>0</v>
      </c>
      <c r="F59" s="5">
        <v>3283.2</v>
      </c>
      <c r="G59" s="5">
        <v>0</v>
      </c>
      <c r="H59" s="5">
        <v>0</v>
      </c>
      <c r="I59" s="411">
        <v>0</v>
      </c>
      <c r="J59" s="411">
        <v>0</v>
      </c>
      <c r="K59" s="411">
        <v>0</v>
      </c>
      <c r="L59" s="411">
        <v>0</v>
      </c>
      <c r="M59" s="411">
        <v>0</v>
      </c>
      <c r="N59" s="411">
        <v>0</v>
      </c>
      <c r="O59" s="411">
        <v>0</v>
      </c>
      <c r="P59" s="411">
        <v>0</v>
      </c>
      <c r="Q59" s="411">
        <v>0</v>
      </c>
      <c r="R59" s="411">
        <v>0</v>
      </c>
      <c r="S59" s="411">
        <v>0</v>
      </c>
      <c r="T59" s="411">
        <v>0</v>
      </c>
      <c r="U59" s="411">
        <v>0</v>
      </c>
    </row>
    <row r="60" spans="1:21" hidden="1" x14ac:dyDescent="0.25">
      <c r="A60" s="481" t="s">
        <v>54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1"/>
      <c r="S60" s="481"/>
      <c r="T60" s="481"/>
      <c r="U60" s="481"/>
    </row>
    <row r="61" spans="1:21" ht="33.75" hidden="1" x14ac:dyDescent="0.25">
      <c r="A61" s="10" t="s">
        <v>52</v>
      </c>
      <c r="B61" s="11" t="s">
        <v>25</v>
      </c>
      <c r="C61" s="11" t="s">
        <v>26</v>
      </c>
      <c r="D61" s="15">
        <v>316895.8</v>
      </c>
      <c r="E61" s="14">
        <v>0</v>
      </c>
      <c r="F61" s="5">
        <v>316895.8</v>
      </c>
      <c r="G61" s="5">
        <v>0</v>
      </c>
      <c r="H61" s="5">
        <v>0</v>
      </c>
      <c r="I61" s="411">
        <v>101950</v>
      </c>
      <c r="J61" s="411">
        <v>95081.8</v>
      </c>
      <c r="K61" s="411">
        <v>0</v>
      </c>
      <c r="L61" s="411">
        <v>95081.8</v>
      </c>
      <c r="M61" s="411">
        <v>0</v>
      </c>
      <c r="N61" s="411">
        <v>0</v>
      </c>
      <c r="O61" s="411">
        <v>95081.8</v>
      </c>
      <c r="P61" s="411">
        <v>0</v>
      </c>
      <c r="Q61" s="411">
        <v>95081.8</v>
      </c>
      <c r="R61" s="411">
        <v>0</v>
      </c>
      <c r="S61" s="411">
        <v>0</v>
      </c>
      <c r="T61" s="411">
        <v>93.3</v>
      </c>
      <c r="U61" s="411">
        <v>100</v>
      </c>
    </row>
    <row r="62" spans="1:21" hidden="1" x14ac:dyDescent="0.25">
      <c r="A62" s="644" t="s">
        <v>55</v>
      </c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6"/>
    </row>
    <row r="63" spans="1:21" ht="22.5" hidden="1" x14ac:dyDescent="0.25">
      <c r="A63" s="10" t="s">
        <v>24</v>
      </c>
      <c r="B63" s="11" t="s">
        <v>25</v>
      </c>
      <c r="C63" s="11" t="s">
        <v>26</v>
      </c>
      <c r="D63" s="15">
        <v>46794.8</v>
      </c>
      <c r="E63" s="14">
        <v>44267.8</v>
      </c>
      <c r="F63" s="5">
        <v>2527</v>
      </c>
      <c r="G63" s="5">
        <v>0</v>
      </c>
      <c r="H63" s="5">
        <v>0</v>
      </c>
      <c r="I63" s="409">
        <v>44267.8</v>
      </c>
      <c r="J63" s="409">
        <v>0</v>
      </c>
      <c r="K63" s="409">
        <v>0</v>
      </c>
      <c r="L63" s="409">
        <v>0</v>
      </c>
      <c r="M63" s="409">
        <v>0</v>
      </c>
      <c r="N63" s="409">
        <v>0</v>
      </c>
      <c r="O63" s="409">
        <v>0</v>
      </c>
      <c r="P63" s="409">
        <v>0</v>
      </c>
      <c r="Q63" s="409">
        <v>0</v>
      </c>
      <c r="R63" s="409">
        <v>0</v>
      </c>
      <c r="S63" s="409">
        <v>0</v>
      </c>
      <c r="T63" s="409">
        <v>0</v>
      </c>
      <c r="U63" s="409">
        <v>0</v>
      </c>
    </row>
    <row r="64" spans="1:21" hidden="1" x14ac:dyDescent="0.25">
      <c r="A64" s="644" t="s">
        <v>56</v>
      </c>
      <c r="B64" s="645"/>
      <c r="C64" s="645"/>
      <c r="D64" s="645"/>
      <c r="E64" s="645"/>
      <c r="F64" s="645"/>
      <c r="G64" s="645"/>
      <c r="H64" s="645"/>
      <c r="I64" s="645"/>
      <c r="J64" s="645"/>
      <c r="K64" s="645"/>
      <c r="L64" s="645"/>
      <c r="M64" s="645"/>
      <c r="N64" s="645"/>
      <c r="O64" s="645"/>
      <c r="P64" s="645"/>
      <c r="Q64" s="645"/>
      <c r="R64" s="645"/>
      <c r="S64" s="645"/>
      <c r="T64" s="645"/>
      <c r="U64" s="646"/>
    </row>
    <row r="65" spans="1:21" ht="22.5" hidden="1" x14ac:dyDescent="0.25">
      <c r="A65" s="10" t="s">
        <v>24</v>
      </c>
      <c r="B65" s="409" t="s">
        <v>18</v>
      </c>
      <c r="C65" s="409" t="s">
        <v>18</v>
      </c>
      <c r="D65" s="409">
        <v>4537.2</v>
      </c>
      <c r="E65" s="409">
        <v>0</v>
      </c>
      <c r="F65" s="409">
        <v>4537.2</v>
      </c>
      <c r="G65" s="409">
        <v>0</v>
      </c>
      <c r="H65" s="409">
        <v>0</v>
      </c>
      <c r="I65" s="409">
        <v>1024.2</v>
      </c>
      <c r="J65" s="409">
        <v>0</v>
      </c>
      <c r="K65" s="409">
        <v>0</v>
      </c>
      <c r="L65" s="409">
        <v>0</v>
      </c>
      <c r="M65" s="409">
        <v>0</v>
      </c>
      <c r="N65" s="409">
        <v>0</v>
      </c>
      <c r="O65" s="409">
        <v>0</v>
      </c>
      <c r="P65" s="409">
        <v>0</v>
      </c>
      <c r="Q65" s="409">
        <v>0</v>
      </c>
      <c r="R65" s="409">
        <v>0</v>
      </c>
      <c r="S65" s="409">
        <v>0</v>
      </c>
      <c r="T65" s="409">
        <v>0</v>
      </c>
      <c r="U65" s="409">
        <v>0</v>
      </c>
    </row>
    <row r="66" spans="1:21" ht="45" hidden="1" x14ac:dyDescent="0.25">
      <c r="A66" s="13" t="s">
        <v>57</v>
      </c>
      <c r="B66" s="11" t="s">
        <v>25</v>
      </c>
      <c r="C66" s="11" t="s">
        <v>58</v>
      </c>
      <c r="D66" s="5">
        <v>1024.2</v>
      </c>
      <c r="E66" s="14">
        <v>0</v>
      </c>
      <c r="F66" s="5">
        <v>1024.2</v>
      </c>
      <c r="G66" s="5">
        <v>0</v>
      </c>
      <c r="H66" s="5">
        <v>0</v>
      </c>
      <c r="I66" s="409">
        <v>0</v>
      </c>
      <c r="J66" s="409">
        <v>0</v>
      </c>
      <c r="K66" s="409">
        <v>0</v>
      </c>
      <c r="L66" s="409">
        <v>0</v>
      </c>
      <c r="M66" s="409">
        <v>0</v>
      </c>
      <c r="N66" s="409">
        <v>0</v>
      </c>
      <c r="O66" s="409">
        <v>0</v>
      </c>
      <c r="P66" s="409">
        <v>0</v>
      </c>
      <c r="Q66" s="409">
        <v>0</v>
      </c>
      <c r="R66" s="409">
        <v>0</v>
      </c>
      <c r="S66" s="409">
        <v>0</v>
      </c>
      <c r="T66" s="409">
        <v>0</v>
      </c>
      <c r="U66" s="409">
        <v>0</v>
      </c>
    </row>
    <row r="67" spans="1:21" ht="45" hidden="1" x14ac:dyDescent="0.25">
      <c r="A67" s="16" t="s">
        <v>59</v>
      </c>
      <c r="B67" s="11" t="s">
        <v>25</v>
      </c>
      <c r="C67" s="11" t="s">
        <v>26</v>
      </c>
      <c r="D67" s="5">
        <v>3513</v>
      </c>
      <c r="E67" s="5">
        <v>0</v>
      </c>
      <c r="F67" s="5">
        <v>3513</v>
      </c>
      <c r="G67" s="5">
        <v>0</v>
      </c>
      <c r="H67" s="5">
        <v>0</v>
      </c>
      <c r="I67" s="409">
        <v>1024.2</v>
      </c>
      <c r="J67" s="409">
        <v>0</v>
      </c>
      <c r="K67" s="409">
        <v>0</v>
      </c>
      <c r="L67" s="409">
        <v>0</v>
      </c>
      <c r="M67" s="409">
        <v>0</v>
      </c>
      <c r="N67" s="409">
        <v>0</v>
      </c>
      <c r="O67" s="409">
        <v>0</v>
      </c>
      <c r="P67" s="409">
        <v>0</v>
      </c>
      <c r="Q67" s="409">
        <v>0</v>
      </c>
      <c r="R67" s="409">
        <v>0</v>
      </c>
      <c r="S67" s="409">
        <v>0</v>
      </c>
      <c r="T67" s="409">
        <v>0</v>
      </c>
      <c r="U67" s="409">
        <v>0</v>
      </c>
    </row>
    <row r="68" spans="1:21" hidden="1" x14ac:dyDescent="0.25">
      <c r="A68" s="644" t="s">
        <v>60</v>
      </c>
      <c r="B68" s="645"/>
      <c r="C68" s="645"/>
      <c r="D68" s="645"/>
      <c r="E68" s="645"/>
      <c r="F68" s="645"/>
      <c r="G68" s="645"/>
      <c r="H68" s="645"/>
      <c r="I68" s="645"/>
      <c r="J68" s="645"/>
      <c r="K68" s="645"/>
      <c r="L68" s="645"/>
      <c r="M68" s="645"/>
      <c r="N68" s="645"/>
      <c r="O68" s="645"/>
      <c r="P68" s="645"/>
      <c r="Q68" s="645"/>
      <c r="R68" s="645"/>
      <c r="S68" s="645"/>
      <c r="T68" s="645"/>
      <c r="U68" s="646"/>
    </row>
    <row r="69" spans="1:21" ht="56.25" hidden="1" x14ac:dyDescent="0.25">
      <c r="A69" s="10" t="s">
        <v>61</v>
      </c>
      <c r="B69" s="409" t="s">
        <v>18</v>
      </c>
      <c r="C69" s="409" t="s">
        <v>18</v>
      </c>
      <c r="D69" s="409">
        <v>90834.6</v>
      </c>
      <c r="E69" s="409">
        <v>0</v>
      </c>
      <c r="F69" s="409">
        <v>90834.6</v>
      </c>
      <c r="G69" s="409">
        <v>0</v>
      </c>
      <c r="H69" s="409">
        <v>0</v>
      </c>
      <c r="I69" s="409">
        <v>8000</v>
      </c>
      <c r="J69" s="409">
        <v>452.8</v>
      </c>
      <c r="K69" s="409">
        <v>0</v>
      </c>
      <c r="L69" s="409">
        <v>452.8</v>
      </c>
      <c r="M69" s="409">
        <v>0</v>
      </c>
      <c r="N69" s="409">
        <v>0</v>
      </c>
      <c r="O69" s="409">
        <v>452.8</v>
      </c>
      <c r="P69" s="409">
        <v>0</v>
      </c>
      <c r="Q69" s="409">
        <v>452.8</v>
      </c>
      <c r="R69" s="409">
        <v>0</v>
      </c>
      <c r="S69" s="409">
        <v>0</v>
      </c>
      <c r="T69" s="409">
        <v>5.7</v>
      </c>
      <c r="U69" s="409">
        <v>100</v>
      </c>
    </row>
    <row r="70" spans="1:21" ht="45" hidden="1" x14ac:dyDescent="0.25">
      <c r="A70" s="13" t="s">
        <v>62</v>
      </c>
      <c r="B70" s="11" t="s">
        <v>25</v>
      </c>
      <c r="C70" s="11" t="s">
        <v>26</v>
      </c>
      <c r="D70" s="5">
        <v>1399</v>
      </c>
      <c r="E70" s="5">
        <v>0</v>
      </c>
      <c r="F70" s="5">
        <v>1399</v>
      </c>
      <c r="G70" s="5">
        <v>0</v>
      </c>
      <c r="H70" s="5">
        <v>0</v>
      </c>
      <c r="I70" s="409">
        <v>0</v>
      </c>
      <c r="J70" s="409">
        <v>0</v>
      </c>
      <c r="K70" s="409">
        <v>0</v>
      </c>
      <c r="L70" s="409">
        <v>0</v>
      </c>
      <c r="M70" s="409">
        <v>0</v>
      </c>
      <c r="N70" s="409">
        <v>0</v>
      </c>
      <c r="O70" s="409">
        <v>0</v>
      </c>
      <c r="P70" s="409">
        <v>0</v>
      </c>
      <c r="Q70" s="409">
        <v>0</v>
      </c>
      <c r="R70" s="409">
        <v>0</v>
      </c>
      <c r="S70" s="409">
        <v>0</v>
      </c>
      <c r="T70" s="409">
        <v>0</v>
      </c>
      <c r="U70" s="409">
        <v>0</v>
      </c>
    </row>
    <row r="71" spans="1:21" ht="33.75" hidden="1" x14ac:dyDescent="0.25">
      <c r="A71" s="13" t="s">
        <v>63</v>
      </c>
      <c r="B71" s="11" t="s">
        <v>25</v>
      </c>
      <c r="C71" s="11" t="s">
        <v>26</v>
      </c>
      <c r="D71" s="5">
        <v>1485</v>
      </c>
      <c r="E71" s="5">
        <v>0</v>
      </c>
      <c r="F71" s="5">
        <v>1485</v>
      </c>
      <c r="G71" s="5">
        <v>0</v>
      </c>
      <c r="H71" s="5">
        <v>0</v>
      </c>
      <c r="I71" s="409">
        <v>0</v>
      </c>
      <c r="J71" s="409">
        <v>0</v>
      </c>
      <c r="K71" s="409">
        <v>0</v>
      </c>
      <c r="L71" s="409">
        <v>0</v>
      </c>
      <c r="M71" s="409">
        <v>0</v>
      </c>
      <c r="N71" s="409">
        <v>0</v>
      </c>
      <c r="O71" s="409">
        <v>0</v>
      </c>
      <c r="P71" s="409">
        <v>0</v>
      </c>
      <c r="Q71" s="409">
        <v>0</v>
      </c>
      <c r="R71" s="409">
        <v>0</v>
      </c>
      <c r="S71" s="409">
        <v>0</v>
      </c>
      <c r="T71" s="409">
        <v>0</v>
      </c>
      <c r="U71" s="409">
        <v>0</v>
      </c>
    </row>
    <row r="72" spans="1:21" ht="33.75" hidden="1" x14ac:dyDescent="0.25">
      <c r="A72" s="13" t="s">
        <v>64</v>
      </c>
      <c r="B72" s="11" t="s">
        <v>25</v>
      </c>
      <c r="C72" s="11" t="s">
        <v>26</v>
      </c>
      <c r="D72" s="5">
        <v>20000</v>
      </c>
      <c r="E72" s="5">
        <v>0</v>
      </c>
      <c r="F72" s="5">
        <v>20000</v>
      </c>
      <c r="G72" s="5">
        <v>0</v>
      </c>
      <c r="H72" s="5">
        <v>0</v>
      </c>
      <c r="I72" s="409">
        <v>0</v>
      </c>
      <c r="J72" s="409">
        <v>0</v>
      </c>
      <c r="K72" s="409">
        <v>0</v>
      </c>
      <c r="L72" s="409">
        <v>0</v>
      </c>
      <c r="M72" s="409">
        <v>0</v>
      </c>
      <c r="N72" s="409">
        <v>0</v>
      </c>
      <c r="O72" s="409">
        <v>0</v>
      </c>
      <c r="P72" s="409">
        <v>0</v>
      </c>
      <c r="Q72" s="409">
        <v>0</v>
      </c>
      <c r="R72" s="409">
        <v>0</v>
      </c>
      <c r="S72" s="409">
        <v>0</v>
      </c>
      <c r="T72" s="409">
        <v>0</v>
      </c>
      <c r="U72" s="409">
        <v>0</v>
      </c>
    </row>
    <row r="73" spans="1:21" ht="33.75" hidden="1" x14ac:dyDescent="0.25">
      <c r="A73" s="13" t="s">
        <v>65</v>
      </c>
      <c r="B73" s="11" t="s">
        <v>25</v>
      </c>
      <c r="C73" s="11" t="s">
        <v>26</v>
      </c>
      <c r="D73" s="5">
        <v>1485</v>
      </c>
      <c r="E73" s="5">
        <v>0</v>
      </c>
      <c r="F73" s="5">
        <v>1485</v>
      </c>
      <c r="G73" s="5">
        <v>0</v>
      </c>
      <c r="H73" s="5">
        <v>0</v>
      </c>
      <c r="I73" s="409">
        <v>0</v>
      </c>
      <c r="J73" s="409">
        <v>0</v>
      </c>
      <c r="K73" s="409">
        <v>0</v>
      </c>
      <c r="L73" s="409">
        <v>0</v>
      </c>
      <c r="M73" s="409">
        <v>0</v>
      </c>
      <c r="N73" s="409">
        <v>0</v>
      </c>
      <c r="O73" s="409">
        <v>0</v>
      </c>
      <c r="P73" s="409">
        <v>0</v>
      </c>
      <c r="Q73" s="409">
        <v>0</v>
      </c>
      <c r="R73" s="409">
        <v>0</v>
      </c>
      <c r="S73" s="409">
        <v>0</v>
      </c>
      <c r="T73" s="409">
        <v>0</v>
      </c>
      <c r="U73" s="409">
        <v>0</v>
      </c>
    </row>
    <row r="74" spans="1:21" ht="33.75" hidden="1" x14ac:dyDescent="0.25">
      <c r="A74" s="13" t="s">
        <v>66</v>
      </c>
      <c r="B74" s="11" t="s">
        <v>25</v>
      </c>
      <c r="C74" s="11" t="s">
        <v>26</v>
      </c>
      <c r="D74" s="5">
        <v>1485</v>
      </c>
      <c r="E74" s="5">
        <v>0</v>
      </c>
      <c r="F74" s="5">
        <v>1485</v>
      </c>
      <c r="G74" s="5">
        <v>0</v>
      </c>
      <c r="H74" s="5">
        <v>0</v>
      </c>
      <c r="I74" s="409">
        <v>0</v>
      </c>
      <c r="J74" s="409">
        <v>0</v>
      </c>
      <c r="K74" s="409">
        <v>0</v>
      </c>
      <c r="L74" s="409">
        <v>0</v>
      </c>
      <c r="M74" s="409">
        <v>0</v>
      </c>
      <c r="N74" s="409">
        <v>0</v>
      </c>
      <c r="O74" s="409">
        <v>0</v>
      </c>
      <c r="P74" s="409">
        <v>0</v>
      </c>
      <c r="Q74" s="409">
        <v>0</v>
      </c>
      <c r="R74" s="409">
        <v>0</v>
      </c>
      <c r="S74" s="409">
        <v>0</v>
      </c>
      <c r="T74" s="409">
        <v>0</v>
      </c>
      <c r="U74" s="409">
        <v>0</v>
      </c>
    </row>
    <row r="75" spans="1:21" ht="33.75" hidden="1" x14ac:dyDescent="0.25">
      <c r="A75" s="13" t="s">
        <v>67</v>
      </c>
      <c r="B75" s="11" t="s">
        <v>25</v>
      </c>
      <c r="C75" s="11" t="s">
        <v>26</v>
      </c>
      <c r="D75" s="5">
        <v>1583.4</v>
      </c>
      <c r="E75" s="5">
        <v>0</v>
      </c>
      <c r="F75" s="5">
        <v>1583.4</v>
      </c>
      <c r="G75" s="5">
        <v>0</v>
      </c>
      <c r="H75" s="5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409">
        <v>0</v>
      </c>
      <c r="O75" s="409">
        <v>0</v>
      </c>
      <c r="P75" s="409">
        <v>0</v>
      </c>
      <c r="Q75" s="409">
        <v>0</v>
      </c>
      <c r="R75" s="409">
        <v>0</v>
      </c>
      <c r="S75" s="409">
        <v>0</v>
      </c>
      <c r="T75" s="409">
        <v>0</v>
      </c>
      <c r="U75" s="409">
        <v>0</v>
      </c>
    </row>
    <row r="76" spans="1:21" ht="45" hidden="1" x14ac:dyDescent="0.25">
      <c r="A76" s="16" t="s">
        <v>68</v>
      </c>
      <c r="B76" s="11" t="s">
        <v>25</v>
      </c>
      <c r="C76" s="11" t="s">
        <v>26</v>
      </c>
      <c r="D76" s="5">
        <v>63397.2</v>
      </c>
      <c r="E76" s="5">
        <v>0</v>
      </c>
      <c r="F76" s="5">
        <v>63397.2</v>
      </c>
      <c r="G76" s="5">
        <v>0</v>
      </c>
      <c r="H76" s="5">
        <v>0</v>
      </c>
      <c r="I76" s="409">
        <v>8000</v>
      </c>
      <c r="J76" s="409">
        <v>452.8</v>
      </c>
      <c r="K76" s="409">
        <v>0</v>
      </c>
      <c r="L76" s="409">
        <v>452.8</v>
      </c>
      <c r="M76" s="409">
        <v>0</v>
      </c>
      <c r="N76" s="409">
        <v>0</v>
      </c>
      <c r="O76" s="409">
        <v>452.8</v>
      </c>
      <c r="P76" s="409">
        <v>0</v>
      </c>
      <c r="Q76" s="409">
        <v>452.8</v>
      </c>
      <c r="R76" s="409">
        <v>0</v>
      </c>
      <c r="S76" s="409">
        <v>0</v>
      </c>
      <c r="T76" s="409">
        <v>5.7</v>
      </c>
      <c r="U76" s="409">
        <v>100</v>
      </c>
    </row>
    <row r="77" spans="1:21" hidden="1" x14ac:dyDescent="0.25">
      <c r="A77" s="644" t="s">
        <v>69</v>
      </c>
      <c r="B77" s="645"/>
      <c r="C77" s="645"/>
      <c r="D77" s="645"/>
      <c r="E77" s="645"/>
      <c r="F77" s="645"/>
      <c r="G77" s="645"/>
      <c r="H77" s="645"/>
      <c r="I77" s="645"/>
      <c r="J77" s="645"/>
      <c r="K77" s="645"/>
      <c r="L77" s="645"/>
      <c r="M77" s="645"/>
      <c r="N77" s="645"/>
      <c r="O77" s="645"/>
      <c r="P77" s="645"/>
      <c r="Q77" s="645"/>
      <c r="R77" s="645"/>
      <c r="S77" s="645"/>
      <c r="T77" s="645"/>
      <c r="U77" s="646"/>
    </row>
    <row r="78" spans="1:21" ht="22.5" hidden="1" x14ac:dyDescent="0.25">
      <c r="A78" s="10" t="s">
        <v>24</v>
      </c>
      <c r="B78" s="17" t="s">
        <v>25</v>
      </c>
      <c r="C78" s="17" t="s">
        <v>26</v>
      </c>
      <c r="D78" s="14">
        <v>63.8</v>
      </c>
      <c r="E78" s="15">
        <v>63.8</v>
      </c>
      <c r="F78" s="5">
        <v>0</v>
      </c>
      <c r="G78" s="5">
        <v>0</v>
      </c>
      <c r="H78" s="5">
        <v>0</v>
      </c>
      <c r="I78" s="409">
        <v>0</v>
      </c>
      <c r="J78" s="409">
        <v>0</v>
      </c>
      <c r="K78" s="409">
        <v>0</v>
      </c>
      <c r="L78" s="409">
        <v>0</v>
      </c>
      <c r="M78" s="409">
        <v>0</v>
      </c>
      <c r="N78" s="409">
        <v>0</v>
      </c>
      <c r="O78" s="409">
        <v>0</v>
      </c>
      <c r="P78" s="409">
        <v>0</v>
      </c>
      <c r="Q78" s="409">
        <v>0</v>
      </c>
      <c r="R78" s="409">
        <v>0</v>
      </c>
      <c r="S78" s="409">
        <v>0</v>
      </c>
      <c r="T78" s="409">
        <v>0</v>
      </c>
      <c r="U78" s="409">
        <v>0</v>
      </c>
    </row>
    <row r="79" spans="1:21" hidden="1" x14ac:dyDescent="0.25">
      <c r="A79" s="644" t="s">
        <v>70</v>
      </c>
      <c r="B79" s="645"/>
      <c r="C79" s="645"/>
      <c r="D79" s="645"/>
      <c r="E79" s="645"/>
      <c r="F79" s="645"/>
      <c r="G79" s="645"/>
      <c r="H79" s="645"/>
      <c r="I79" s="645"/>
      <c r="J79" s="645"/>
      <c r="K79" s="645"/>
      <c r="L79" s="645"/>
      <c r="M79" s="645"/>
      <c r="N79" s="645"/>
      <c r="O79" s="645"/>
      <c r="P79" s="645"/>
      <c r="Q79" s="645"/>
      <c r="R79" s="645"/>
      <c r="S79" s="645"/>
      <c r="T79" s="645"/>
      <c r="U79" s="646"/>
    </row>
    <row r="80" spans="1:21" ht="22.5" hidden="1" x14ac:dyDescent="0.25">
      <c r="A80" s="10" t="s">
        <v>24</v>
      </c>
      <c r="B80" s="17" t="s">
        <v>25</v>
      </c>
      <c r="C80" s="11" t="s">
        <v>26</v>
      </c>
      <c r="D80" s="14">
        <v>807.9</v>
      </c>
      <c r="E80" s="5">
        <v>807.9</v>
      </c>
      <c r="F80" s="5">
        <v>0</v>
      </c>
      <c r="G80" s="5">
        <v>0</v>
      </c>
      <c r="H80" s="5">
        <v>0</v>
      </c>
      <c r="I80" s="409">
        <v>0</v>
      </c>
      <c r="J80" s="409">
        <v>0</v>
      </c>
      <c r="K80" s="409">
        <v>0</v>
      </c>
      <c r="L80" s="409">
        <v>0</v>
      </c>
      <c r="M80" s="409">
        <v>0</v>
      </c>
      <c r="N80" s="409">
        <v>0</v>
      </c>
      <c r="O80" s="409">
        <v>0</v>
      </c>
      <c r="P80" s="409">
        <v>0</v>
      </c>
      <c r="Q80" s="409">
        <v>0</v>
      </c>
      <c r="R80" s="409">
        <v>0</v>
      </c>
      <c r="S80" s="409">
        <v>0</v>
      </c>
      <c r="T80" s="409">
        <v>0</v>
      </c>
      <c r="U80" s="409">
        <v>0</v>
      </c>
    </row>
    <row r="81" spans="1:21" x14ac:dyDescent="0.25">
      <c r="A81" s="482" t="s">
        <v>71</v>
      </c>
      <c r="B81" s="482"/>
      <c r="C81" s="482"/>
      <c r="D81" s="482"/>
      <c r="E81" s="482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482"/>
      <c r="T81" s="482"/>
      <c r="U81" s="482"/>
    </row>
    <row r="82" spans="1:21" x14ac:dyDescent="0.25">
      <c r="A82" s="3" t="s">
        <v>17</v>
      </c>
      <c r="B82" s="410" t="s">
        <v>18</v>
      </c>
      <c r="C82" s="410" t="s">
        <v>18</v>
      </c>
      <c r="D82" s="7">
        <v>151117</v>
      </c>
      <c r="E82" s="7">
        <v>0</v>
      </c>
      <c r="F82" s="7">
        <v>151117</v>
      </c>
      <c r="G82" s="7">
        <v>0</v>
      </c>
      <c r="H82" s="7">
        <v>0</v>
      </c>
      <c r="I82" s="7">
        <v>45438.5</v>
      </c>
      <c r="J82" s="7">
        <v>43829.2</v>
      </c>
      <c r="K82" s="7">
        <v>0</v>
      </c>
      <c r="L82" s="7">
        <v>43829.2</v>
      </c>
      <c r="M82" s="7">
        <v>0</v>
      </c>
      <c r="N82" s="7">
        <v>0</v>
      </c>
      <c r="O82" s="7">
        <v>43829.2</v>
      </c>
      <c r="P82" s="7">
        <v>0</v>
      </c>
      <c r="Q82" s="7">
        <v>43829.2</v>
      </c>
      <c r="R82" s="7">
        <v>0</v>
      </c>
      <c r="S82" s="7">
        <v>0</v>
      </c>
      <c r="T82" s="411">
        <v>96.5</v>
      </c>
      <c r="U82" s="411">
        <v>100</v>
      </c>
    </row>
    <row r="83" spans="1:21" ht="22.5" hidden="1" x14ac:dyDescent="0.25">
      <c r="A83" s="418" t="s">
        <v>19</v>
      </c>
      <c r="B83" s="410" t="s">
        <v>18</v>
      </c>
      <c r="C83" s="410" t="s">
        <v>18</v>
      </c>
      <c r="D83" s="7">
        <v>151117</v>
      </c>
      <c r="E83" s="7">
        <v>0</v>
      </c>
      <c r="F83" s="7">
        <v>151117</v>
      </c>
      <c r="G83" s="7">
        <v>0</v>
      </c>
      <c r="H83" s="7">
        <v>0</v>
      </c>
      <c r="I83" s="7">
        <v>45438.5</v>
      </c>
      <c r="J83" s="7">
        <v>43829.2</v>
      </c>
      <c r="K83" s="7">
        <v>0</v>
      </c>
      <c r="L83" s="7">
        <v>43829.2</v>
      </c>
      <c r="M83" s="7">
        <v>0</v>
      </c>
      <c r="N83" s="7">
        <v>0</v>
      </c>
      <c r="O83" s="7">
        <v>43829.2</v>
      </c>
      <c r="P83" s="7">
        <v>0</v>
      </c>
      <c r="Q83" s="7">
        <v>43829.2</v>
      </c>
      <c r="R83" s="7">
        <v>0</v>
      </c>
      <c r="S83" s="7">
        <v>0</v>
      </c>
      <c r="T83" s="411">
        <v>96.5</v>
      </c>
      <c r="U83" s="411">
        <v>100</v>
      </c>
    </row>
    <row r="84" spans="1:21" ht="22.5" hidden="1" x14ac:dyDescent="0.25">
      <c r="A84" s="13" t="s">
        <v>72</v>
      </c>
      <c r="B84" s="410" t="s">
        <v>18</v>
      </c>
      <c r="C84" s="410" t="s">
        <v>18</v>
      </c>
      <c r="D84" s="7">
        <v>1448.8</v>
      </c>
      <c r="E84" s="7">
        <v>0</v>
      </c>
      <c r="F84" s="7">
        <v>1448.8</v>
      </c>
      <c r="G84" s="7">
        <v>0</v>
      </c>
      <c r="H84" s="7">
        <v>0</v>
      </c>
      <c r="I84" s="7">
        <v>402.6</v>
      </c>
      <c r="J84" s="7">
        <v>402.6</v>
      </c>
      <c r="K84" s="7">
        <v>0</v>
      </c>
      <c r="L84" s="7">
        <v>402.6</v>
      </c>
      <c r="M84" s="7">
        <v>0</v>
      </c>
      <c r="N84" s="7">
        <v>0</v>
      </c>
      <c r="O84" s="7">
        <v>402.6</v>
      </c>
      <c r="P84" s="7">
        <v>0</v>
      </c>
      <c r="Q84" s="7">
        <v>402.6</v>
      </c>
      <c r="R84" s="7">
        <v>0</v>
      </c>
      <c r="S84" s="7">
        <v>0</v>
      </c>
      <c r="T84" s="411">
        <v>100</v>
      </c>
      <c r="U84" s="411">
        <v>100</v>
      </c>
    </row>
    <row r="85" spans="1:21" ht="22.5" hidden="1" x14ac:dyDescent="0.25">
      <c r="A85" s="13" t="s">
        <v>73</v>
      </c>
      <c r="B85" s="410" t="s">
        <v>18</v>
      </c>
      <c r="C85" s="410" t="s">
        <v>18</v>
      </c>
      <c r="D85" s="7">
        <v>1597.5</v>
      </c>
      <c r="E85" s="7">
        <v>0</v>
      </c>
      <c r="F85" s="7">
        <v>1597.5</v>
      </c>
      <c r="G85" s="7">
        <v>0</v>
      </c>
      <c r="H85" s="7">
        <v>0</v>
      </c>
      <c r="I85" s="7">
        <v>514.1</v>
      </c>
      <c r="J85" s="7">
        <v>514.1</v>
      </c>
      <c r="K85" s="7">
        <v>0</v>
      </c>
      <c r="L85" s="7">
        <v>514.1</v>
      </c>
      <c r="M85" s="7">
        <v>0</v>
      </c>
      <c r="N85" s="7">
        <v>0</v>
      </c>
      <c r="O85" s="7">
        <v>514.1</v>
      </c>
      <c r="P85" s="7">
        <v>0</v>
      </c>
      <c r="Q85" s="7">
        <v>514.1</v>
      </c>
      <c r="R85" s="7">
        <v>0</v>
      </c>
      <c r="S85" s="7">
        <v>0</v>
      </c>
      <c r="T85" s="411">
        <v>100</v>
      </c>
      <c r="U85" s="411">
        <v>100</v>
      </c>
    </row>
    <row r="86" spans="1:21" hidden="1" x14ac:dyDescent="0.25">
      <c r="A86" s="482" t="s">
        <v>74</v>
      </c>
      <c r="B86" s="482"/>
      <c r="C86" s="482"/>
      <c r="D86" s="482"/>
      <c r="E86" s="482"/>
      <c r="F86" s="482"/>
      <c r="G86" s="482"/>
      <c r="H86" s="482"/>
      <c r="I86" s="482"/>
      <c r="J86" s="482"/>
      <c r="K86" s="482"/>
      <c r="L86" s="482"/>
      <c r="M86" s="482"/>
      <c r="N86" s="482"/>
      <c r="O86" s="482"/>
      <c r="P86" s="482"/>
      <c r="Q86" s="482"/>
      <c r="R86" s="482"/>
      <c r="S86" s="482"/>
      <c r="T86" s="482"/>
      <c r="U86" s="482"/>
    </row>
    <row r="87" spans="1:21" hidden="1" x14ac:dyDescent="0.25">
      <c r="A87" s="3" t="s">
        <v>24</v>
      </c>
      <c r="B87" s="410" t="s">
        <v>18</v>
      </c>
      <c r="C87" s="410" t="s">
        <v>18</v>
      </c>
      <c r="D87" s="7">
        <v>1647</v>
      </c>
      <c r="E87" s="7">
        <v>0</v>
      </c>
      <c r="F87" s="7">
        <v>1647</v>
      </c>
      <c r="G87" s="7">
        <v>0</v>
      </c>
      <c r="H87" s="7">
        <v>0</v>
      </c>
      <c r="I87" s="7">
        <v>411.8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</row>
    <row r="88" spans="1:21" hidden="1" x14ac:dyDescent="0.25">
      <c r="A88" s="18" t="s">
        <v>75</v>
      </c>
      <c r="B88" s="17" t="s">
        <v>76</v>
      </c>
      <c r="C88" s="11" t="s">
        <v>26</v>
      </c>
      <c r="D88" s="14">
        <v>244.9</v>
      </c>
      <c r="E88" s="19">
        <v>0</v>
      </c>
      <c r="F88" s="19">
        <v>244.9</v>
      </c>
      <c r="G88" s="19">
        <v>0</v>
      </c>
      <c r="H88" s="19">
        <v>0</v>
      </c>
      <c r="I88" s="410">
        <v>244.9</v>
      </c>
      <c r="J88" s="411">
        <v>0</v>
      </c>
      <c r="K88" s="411">
        <v>0</v>
      </c>
      <c r="L88" s="411">
        <v>0</v>
      </c>
      <c r="M88" s="411">
        <v>0</v>
      </c>
      <c r="N88" s="411">
        <v>0</v>
      </c>
      <c r="O88" s="411">
        <v>0</v>
      </c>
      <c r="P88" s="411">
        <v>0</v>
      </c>
      <c r="Q88" s="411">
        <v>0</v>
      </c>
      <c r="R88" s="411">
        <v>0</v>
      </c>
      <c r="S88" s="411">
        <v>0</v>
      </c>
      <c r="T88" s="7">
        <v>0</v>
      </c>
      <c r="U88" s="7">
        <v>0</v>
      </c>
    </row>
    <row r="89" spans="1:21" hidden="1" x14ac:dyDescent="0.25">
      <c r="A89" s="18" t="s">
        <v>77</v>
      </c>
      <c r="B89" s="17" t="s">
        <v>76</v>
      </c>
      <c r="C89" s="11" t="s">
        <v>26</v>
      </c>
      <c r="D89" s="14">
        <v>244.9</v>
      </c>
      <c r="E89" s="19">
        <v>0</v>
      </c>
      <c r="F89" s="19">
        <v>244.9</v>
      </c>
      <c r="G89" s="19">
        <v>0</v>
      </c>
      <c r="H89" s="19">
        <v>0</v>
      </c>
      <c r="I89" s="410">
        <v>166.9</v>
      </c>
      <c r="J89" s="411">
        <v>0</v>
      </c>
      <c r="K89" s="411">
        <v>0</v>
      </c>
      <c r="L89" s="411">
        <v>0</v>
      </c>
      <c r="M89" s="411">
        <v>0</v>
      </c>
      <c r="N89" s="411">
        <v>0</v>
      </c>
      <c r="O89" s="411">
        <v>0</v>
      </c>
      <c r="P89" s="411">
        <v>0</v>
      </c>
      <c r="Q89" s="411">
        <v>0</v>
      </c>
      <c r="R89" s="411">
        <v>0</v>
      </c>
      <c r="S89" s="411">
        <v>0</v>
      </c>
      <c r="T89" s="7">
        <v>0</v>
      </c>
      <c r="U89" s="7">
        <v>0</v>
      </c>
    </row>
    <row r="90" spans="1:21" hidden="1" x14ac:dyDescent="0.25">
      <c r="A90" s="18" t="s">
        <v>78</v>
      </c>
      <c r="B90" s="17" t="s">
        <v>76</v>
      </c>
      <c r="C90" s="11" t="s">
        <v>26</v>
      </c>
      <c r="D90" s="14">
        <v>244.9</v>
      </c>
      <c r="E90" s="19">
        <v>0</v>
      </c>
      <c r="F90" s="19">
        <v>244.9</v>
      </c>
      <c r="G90" s="19">
        <v>0</v>
      </c>
      <c r="H90" s="19">
        <v>0</v>
      </c>
      <c r="I90" s="410">
        <v>0</v>
      </c>
      <c r="J90" s="411">
        <v>0</v>
      </c>
      <c r="K90" s="411">
        <v>0</v>
      </c>
      <c r="L90" s="411">
        <v>0</v>
      </c>
      <c r="M90" s="411">
        <v>0</v>
      </c>
      <c r="N90" s="411">
        <v>0</v>
      </c>
      <c r="O90" s="411">
        <v>0</v>
      </c>
      <c r="P90" s="411">
        <v>0</v>
      </c>
      <c r="Q90" s="411">
        <v>0</v>
      </c>
      <c r="R90" s="411">
        <v>0</v>
      </c>
      <c r="S90" s="411">
        <v>0</v>
      </c>
      <c r="T90" s="7">
        <v>0</v>
      </c>
      <c r="U90" s="7">
        <v>0</v>
      </c>
    </row>
    <row r="91" spans="1:21" ht="22.5" hidden="1" x14ac:dyDescent="0.25">
      <c r="A91" s="20" t="s">
        <v>79</v>
      </c>
      <c r="B91" s="17" t="s">
        <v>76</v>
      </c>
      <c r="C91" s="11" t="s">
        <v>26</v>
      </c>
      <c r="D91" s="14">
        <v>371.1</v>
      </c>
      <c r="E91" s="19">
        <v>0</v>
      </c>
      <c r="F91" s="19">
        <v>371.1</v>
      </c>
      <c r="G91" s="19">
        <v>0</v>
      </c>
      <c r="H91" s="19">
        <v>0</v>
      </c>
      <c r="I91" s="410">
        <v>0</v>
      </c>
      <c r="J91" s="411">
        <v>0</v>
      </c>
      <c r="K91" s="411">
        <v>0</v>
      </c>
      <c r="L91" s="411">
        <v>0</v>
      </c>
      <c r="M91" s="411">
        <v>0</v>
      </c>
      <c r="N91" s="411">
        <v>0</v>
      </c>
      <c r="O91" s="411">
        <v>0</v>
      </c>
      <c r="P91" s="411">
        <v>0</v>
      </c>
      <c r="Q91" s="411">
        <v>0</v>
      </c>
      <c r="R91" s="411">
        <v>0</v>
      </c>
      <c r="S91" s="411">
        <v>0</v>
      </c>
      <c r="T91" s="7">
        <v>0</v>
      </c>
      <c r="U91" s="7">
        <v>0</v>
      </c>
    </row>
    <row r="92" spans="1:21" ht="45" hidden="1" x14ac:dyDescent="0.25">
      <c r="A92" s="20" t="s">
        <v>80</v>
      </c>
      <c r="B92" s="17" t="s">
        <v>76</v>
      </c>
      <c r="C92" s="11" t="s">
        <v>26</v>
      </c>
      <c r="D92" s="14">
        <v>541.20000000000005</v>
      </c>
      <c r="E92" s="19">
        <v>0</v>
      </c>
      <c r="F92" s="19">
        <v>541.20000000000005</v>
      </c>
      <c r="G92" s="19">
        <v>0</v>
      </c>
      <c r="H92" s="19">
        <v>0</v>
      </c>
      <c r="I92" s="411">
        <v>0</v>
      </c>
      <c r="J92" s="411">
        <v>0</v>
      </c>
      <c r="K92" s="411">
        <v>0</v>
      </c>
      <c r="L92" s="411">
        <v>0</v>
      </c>
      <c r="M92" s="411">
        <v>0</v>
      </c>
      <c r="N92" s="411">
        <v>0</v>
      </c>
      <c r="O92" s="411">
        <v>0</v>
      </c>
      <c r="P92" s="411">
        <v>0</v>
      </c>
      <c r="Q92" s="411">
        <v>0</v>
      </c>
      <c r="R92" s="411">
        <v>0</v>
      </c>
      <c r="S92" s="411">
        <v>0</v>
      </c>
      <c r="T92" s="411">
        <v>0</v>
      </c>
      <c r="U92" s="411">
        <v>0</v>
      </c>
    </row>
    <row r="93" spans="1:21" hidden="1" x14ac:dyDescent="0.25">
      <c r="A93" s="647" t="s">
        <v>81</v>
      </c>
      <c r="B93" s="648"/>
      <c r="C93" s="648"/>
      <c r="D93" s="648"/>
      <c r="E93" s="648"/>
      <c r="F93" s="648"/>
      <c r="G93" s="648"/>
      <c r="H93" s="648"/>
      <c r="I93" s="648"/>
      <c r="J93" s="648"/>
      <c r="K93" s="648"/>
      <c r="L93" s="648"/>
      <c r="M93" s="648"/>
      <c r="N93" s="648"/>
      <c r="O93" s="648"/>
      <c r="P93" s="648"/>
      <c r="Q93" s="648"/>
      <c r="R93" s="648"/>
      <c r="S93" s="648"/>
      <c r="T93" s="648"/>
      <c r="U93" s="649"/>
    </row>
    <row r="94" spans="1:21" hidden="1" x14ac:dyDescent="0.25">
      <c r="A94" s="650"/>
      <c r="B94" s="651"/>
      <c r="C94" s="651"/>
      <c r="D94" s="651"/>
      <c r="E94" s="651"/>
      <c r="F94" s="651"/>
      <c r="G94" s="651"/>
      <c r="H94" s="651"/>
      <c r="I94" s="651"/>
      <c r="J94" s="651"/>
      <c r="K94" s="651"/>
      <c r="L94" s="651"/>
      <c r="M94" s="651"/>
      <c r="N94" s="651"/>
      <c r="O94" s="651"/>
      <c r="P94" s="651"/>
      <c r="Q94" s="651"/>
      <c r="R94" s="651"/>
      <c r="S94" s="651"/>
      <c r="T94" s="651"/>
      <c r="U94" s="652"/>
    </row>
    <row r="95" spans="1:21" ht="22.5" hidden="1" x14ac:dyDescent="0.25">
      <c r="A95" s="10" t="s">
        <v>24</v>
      </c>
      <c r="B95" s="17" t="s">
        <v>25</v>
      </c>
      <c r="C95" s="11" t="s">
        <v>26</v>
      </c>
      <c r="D95" s="14">
        <v>50000</v>
      </c>
      <c r="E95" s="19">
        <v>0</v>
      </c>
      <c r="F95" s="14">
        <v>50000</v>
      </c>
      <c r="G95" s="14">
        <v>0</v>
      </c>
      <c r="H95" s="14">
        <v>0</v>
      </c>
      <c r="I95" s="411">
        <v>21000</v>
      </c>
      <c r="J95" s="411">
        <v>20997.5</v>
      </c>
      <c r="K95" s="411">
        <v>0</v>
      </c>
      <c r="L95" s="411">
        <v>20997.5</v>
      </c>
      <c r="M95" s="411">
        <v>0</v>
      </c>
      <c r="N95" s="411">
        <v>0</v>
      </c>
      <c r="O95" s="411">
        <v>20997.5</v>
      </c>
      <c r="P95" s="411">
        <v>0</v>
      </c>
      <c r="Q95" s="411">
        <v>20997.5</v>
      </c>
      <c r="R95" s="411">
        <v>0</v>
      </c>
      <c r="S95" s="411">
        <v>0</v>
      </c>
      <c r="T95" s="411">
        <v>100</v>
      </c>
      <c r="U95" s="411">
        <v>100</v>
      </c>
    </row>
    <row r="96" spans="1:21" hidden="1" x14ac:dyDescent="0.25">
      <c r="A96" s="492" t="s">
        <v>82</v>
      </c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</row>
    <row r="97" spans="1:21" ht="22.5" hidden="1" x14ac:dyDescent="0.25">
      <c r="A97" s="10" t="s">
        <v>24</v>
      </c>
      <c r="B97" s="17" t="s">
        <v>25</v>
      </c>
      <c r="C97" s="11" t="s">
        <v>26</v>
      </c>
      <c r="D97" s="14">
        <v>39523.300000000003</v>
      </c>
      <c r="E97" s="19">
        <v>0</v>
      </c>
      <c r="F97" s="14">
        <v>39523.300000000003</v>
      </c>
      <c r="G97" s="14">
        <v>0</v>
      </c>
      <c r="H97" s="14">
        <v>0</v>
      </c>
      <c r="I97" s="411">
        <v>8000</v>
      </c>
      <c r="J97" s="411">
        <v>7654.5</v>
      </c>
      <c r="K97" s="411">
        <v>0</v>
      </c>
      <c r="L97" s="411">
        <v>7654.5</v>
      </c>
      <c r="M97" s="411">
        <v>0</v>
      </c>
      <c r="N97" s="411">
        <v>0</v>
      </c>
      <c r="O97" s="411">
        <v>7654.5</v>
      </c>
      <c r="P97" s="411">
        <v>0</v>
      </c>
      <c r="Q97" s="411">
        <v>7654.5</v>
      </c>
      <c r="R97" s="411">
        <v>0</v>
      </c>
      <c r="S97" s="411">
        <v>0</v>
      </c>
      <c r="T97" s="411">
        <v>95.7</v>
      </c>
      <c r="U97" s="411">
        <v>100</v>
      </c>
    </row>
    <row r="98" spans="1:21" hidden="1" x14ac:dyDescent="0.25">
      <c r="A98" s="492" t="s">
        <v>83</v>
      </c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2"/>
      <c r="M98" s="492"/>
      <c r="N98" s="492"/>
      <c r="O98" s="492"/>
      <c r="P98" s="492"/>
      <c r="Q98" s="492"/>
      <c r="R98" s="492"/>
      <c r="S98" s="492"/>
      <c r="T98" s="492"/>
      <c r="U98" s="492"/>
    </row>
    <row r="99" spans="1:21" ht="22.5" hidden="1" x14ac:dyDescent="0.25">
      <c r="A99" s="10" t="s">
        <v>24</v>
      </c>
      <c r="B99" s="17" t="s">
        <v>25</v>
      </c>
      <c r="C99" s="11" t="s">
        <v>26</v>
      </c>
      <c r="D99" s="14">
        <v>55078.400000000001</v>
      </c>
      <c r="E99" s="19">
        <v>0</v>
      </c>
      <c r="F99" s="14">
        <v>55078.400000000001</v>
      </c>
      <c r="G99" s="14">
        <v>0</v>
      </c>
      <c r="H99" s="14">
        <v>0</v>
      </c>
      <c r="I99" s="411">
        <v>14680</v>
      </c>
      <c r="J99" s="411">
        <v>13830.8</v>
      </c>
      <c r="K99" s="411">
        <v>0</v>
      </c>
      <c r="L99" s="411">
        <v>13830.8</v>
      </c>
      <c r="M99" s="411">
        <v>0</v>
      </c>
      <c r="N99" s="411">
        <v>0</v>
      </c>
      <c r="O99" s="411">
        <v>13830.8</v>
      </c>
      <c r="P99" s="411">
        <v>0</v>
      </c>
      <c r="Q99" s="411">
        <v>13830.8</v>
      </c>
      <c r="R99" s="411">
        <v>0</v>
      </c>
      <c r="S99" s="411">
        <v>0</v>
      </c>
      <c r="T99" s="411">
        <v>94.2</v>
      </c>
      <c r="U99" s="411">
        <v>100</v>
      </c>
    </row>
    <row r="100" spans="1:21" hidden="1" x14ac:dyDescent="0.25">
      <c r="A100" s="643" t="s">
        <v>84</v>
      </c>
      <c r="B100" s="643"/>
      <c r="C100" s="643"/>
      <c r="D100" s="643"/>
      <c r="E100" s="643"/>
      <c r="F100" s="643"/>
      <c r="G100" s="643"/>
      <c r="H100" s="643"/>
      <c r="I100" s="643"/>
      <c r="J100" s="643"/>
      <c r="K100" s="643"/>
      <c r="L100" s="643"/>
      <c r="M100" s="643"/>
      <c r="N100" s="643"/>
      <c r="O100" s="643"/>
      <c r="P100" s="643"/>
      <c r="Q100" s="643"/>
      <c r="R100" s="643"/>
      <c r="S100" s="643"/>
      <c r="T100" s="643"/>
      <c r="U100" s="643"/>
    </row>
    <row r="101" spans="1:21" ht="22.5" hidden="1" x14ac:dyDescent="0.25">
      <c r="A101" s="10" t="s">
        <v>24</v>
      </c>
      <c r="B101" s="17" t="s">
        <v>25</v>
      </c>
      <c r="C101" s="11" t="s">
        <v>26</v>
      </c>
      <c r="D101" s="14">
        <v>1000</v>
      </c>
      <c r="E101" s="19">
        <v>0</v>
      </c>
      <c r="F101" s="14">
        <v>1000</v>
      </c>
      <c r="G101" s="14">
        <v>0</v>
      </c>
      <c r="H101" s="14">
        <v>0</v>
      </c>
      <c r="I101" s="411">
        <v>430</v>
      </c>
      <c r="J101" s="411">
        <v>429.7</v>
      </c>
      <c r="K101" s="411">
        <v>0</v>
      </c>
      <c r="L101" s="411">
        <v>429.7</v>
      </c>
      <c r="M101" s="411">
        <v>0</v>
      </c>
      <c r="N101" s="411">
        <v>0</v>
      </c>
      <c r="O101" s="411">
        <v>429.7</v>
      </c>
      <c r="P101" s="411">
        <v>0</v>
      </c>
      <c r="Q101" s="411">
        <v>429.7</v>
      </c>
      <c r="R101" s="411">
        <v>0</v>
      </c>
      <c r="S101" s="411">
        <v>0</v>
      </c>
      <c r="T101" s="411">
        <v>100</v>
      </c>
      <c r="U101" s="411">
        <v>100</v>
      </c>
    </row>
    <row r="102" spans="1:21" hidden="1" x14ac:dyDescent="0.25">
      <c r="A102" s="492" t="s">
        <v>85</v>
      </c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</row>
    <row r="103" spans="1:21" ht="22.5" hidden="1" x14ac:dyDescent="0.25">
      <c r="A103" s="10" t="s">
        <v>24</v>
      </c>
      <c r="B103" s="427" t="s">
        <v>18</v>
      </c>
      <c r="C103" s="427" t="s">
        <v>18</v>
      </c>
      <c r="D103" s="411">
        <v>822</v>
      </c>
      <c r="E103" s="411">
        <v>0</v>
      </c>
      <c r="F103" s="411">
        <v>822</v>
      </c>
      <c r="G103" s="411">
        <v>0</v>
      </c>
      <c r="H103" s="411">
        <v>0</v>
      </c>
      <c r="I103" s="411">
        <v>0</v>
      </c>
      <c r="J103" s="411">
        <v>0</v>
      </c>
      <c r="K103" s="411">
        <v>0</v>
      </c>
      <c r="L103" s="411">
        <v>0</v>
      </c>
      <c r="M103" s="411">
        <v>0</v>
      </c>
      <c r="N103" s="411">
        <v>0</v>
      </c>
      <c r="O103" s="411">
        <v>0</v>
      </c>
      <c r="P103" s="411">
        <v>0</v>
      </c>
      <c r="Q103" s="411">
        <v>0</v>
      </c>
      <c r="R103" s="411">
        <v>0</v>
      </c>
      <c r="S103" s="411">
        <v>0</v>
      </c>
      <c r="T103" s="411">
        <v>0</v>
      </c>
      <c r="U103" s="411">
        <v>0</v>
      </c>
    </row>
    <row r="104" spans="1:21" ht="67.5" hidden="1" x14ac:dyDescent="0.25">
      <c r="A104" s="22" t="s">
        <v>86</v>
      </c>
      <c r="B104" s="17" t="s">
        <v>87</v>
      </c>
      <c r="C104" s="11" t="s">
        <v>26</v>
      </c>
      <c r="D104" s="14">
        <v>373</v>
      </c>
      <c r="E104" s="14">
        <v>0</v>
      </c>
      <c r="F104" s="14">
        <v>373</v>
      </c>
      <c r="G104" s="14">
        <v>0</v>
      </c>
      <c r="H104" s="14">
        <v>0</v>
      </c>
      <c r="I104" s="411">
        <v>0</v>
      </c>
      <c r="J104" s="411">
        <v>0</v>
      </c>
      <c r="K104" s="411">
        <v>0</v>
      </c>
      <c r="L104" s="411">
        <v>0</v>
      </c>
      <c r="M104" s="411">
        <v>0</v>
      </c>
      <c r="N104" s="411">
        <v>0</v>
      </c>
      <c r="O104" s="411">
        <v>0</v>
      </c>
      <c r="P104" s="411">
        <v>0</v>
      </c>
      <c r="Q104" s="411">
        <v>0</v>
      </c>
      <c r="R104" s="411">
        <v>0</v>
      </c>
      <c r="S104" s="411">
        <v>0</v>
      </c>
      <c r="T104" s="411">
        <v>0</v>
      </c>
      <c r="U104" s="411">
        <v>0</v>
      </c>
    </row>
    <row r="105" spans="1:21" ht="123.75" hidden="1" x14ac:dyDescent="0.25">
      <c r="A105" s="22" t="s">
        <v>88</v>
      </c>
      <c r="B105" s="17" t="s">
        <v>25</v>
      </c>
      <c r="C105" s="11" t="s">
        <v>26</v>
      </c>
      <c r="D105" s="14">
        <v>449</v>
      </c>
      <c r="E105" s="14">
        <v>0</v>
      </c>
      <c r="F105" s="14">
        <v>449</v>
      </c>
      <c r="G105" s="14">
        <v>0</v>
      </c>
      <c r="H105" s="14">
        <v>0</v>
      </c>
      <c r="I105" s="411">
        <v>0</v>
      </c>
      <c r="J105" s="411">
        <v>0</v>
      </c>
      <c r="K105" s="411">
        <v>0</v>
      </c>
      <c r="L105" s="411">
        <v>0</v>
      </c>
      <c r="M105" s="411">
        <v>0</v>
      </c>
      <c r="N105" s="411">
        <v>0</v>
      </c>
      <c r="O105" s="411">
        <v>0</v>
      </c>
      <c r="P105" s="411">
        <v>0</v>
      </c>
      <c r="Q105" s="411">
        <v>0</v>
      </c>
      <c r="R105" s="411">
        <v>0</v>
      </c>
      <c r="S105" s="411">
        <v>0</v>
      </c>
      <c r="T105" s="411">
        <v>0</v>
      </c>
      <c r="U105" s="411">
        <v>0</v>
      </c>
    </row>
    <row r="106" spans="1:21" hidden="1" x14ac:dyDescent="0.25">
      <c r="A106" s="479" t="s">
        <v>89</v>
      </c>
      <c r="B106" s="479"/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  <c r="R106" s="479"/>
      <c r="S106" s="479"/>
      <c r="T106" s="479"/>
      <c r="U106" s="479"/>
    </row>
    <row r="107" spans="1:21" ht="22.5" hidden="1" x14ac:dyDescent="0.25">
      <c r="A107" s="418" t="s">
        <v>24</v>
      </c>
      <c r="B107" s="407" t="s">
        <v>18</v>
      </c>
      <c r="C107" s="407" t="s">
        <v>18</v>
      </c>
      <c r="D107" s="411">
        <v>3046.3</v>
      </c>
      <c r="E107" s="411">
        <v>0</v>
      </c>
      <c r="F107" s="411">
        <v>3046.3</v>
      </c>
      <c r="G107" s="411">
        <v>0</v>
      </c>
      <c r="H107" s="411">
        <v>0</v>
      </c>
      <c r="I107" s="411">
        <v>916.7</v>
      </c>
      <c r="J107" s="411">
        <v>916.7</v>
      </c>
      <c r="K107" s="411">
        <v>0</v>
      </c>
      <c r="L107" s="411">
        <v>916.7</v>
      </c>
      <c r="M107" s="411">
        <v>0</v>
      </c>
      <c r="N107" s="411">
        <v>0</v>
      </c>
      <c r="O107" s="411">
        <v>916.7</v>
      </c>
      <c r="P107" s="411">
        <v>0</v>
      </c>
      <c r="Q107" s="411">
        <v>916.7</v>
      </c>
      <c r="R107" s="411">
        <v>0</v>
      </c>
      <c r="S107" s="411">
        <v>0</v>
      </c>
      <c r="T107" s="407">
        <v>100</v>
      </c>
      <c r="U107" s="407">
        <v>100</v>
      </c>
    </row>
    <row r="108" spans="1:21" ht="22.5" hidden="1" x14ac:dyDescent="0.25">
      <c r="A108" s="13" t="s">
        <v>90</v>
      </c>
      <c r="B108" s="17" t="s">
        <v>25</v>
      </c>
      <c r="C108" s="11" t="s">
        <v>26</v>
      </c>
      <c r="D108" s="14">
        <v>1448.8</v>
      </c>
      <c r="E108" s="5">
        <v>0</v>
      </c>
      <c r="F108" s="5">
        <v>1448.8</v>
      </c>
      <c r="G108" s="5">
        <v>0</v>
      </c>
      <c r="H108" s="5">
        <v>0</v>
      </c>
      <c r="I108" s="407">
        <v>402.6</v>
      </c>
      <c r="J108" s="407">
        <v>402.6</v>
      </c>
      <c r="K108" s="411">
        <v>0</v>
      </c>
      <c r="L108" s="411">
        <v>402.6</v>
      </c>
      <c r="M108" s="411">
        <v>0</v>
      </c>
      <c r="N108" s="411">
        <v>0</v>
      </c>
      <c r="O108" s="411">
        <v>402.6</v>
      </c>
      <c r="P108" s="411">
        <v>0</v>
      </c>
      <c r="Q108" s="411">
        <v>402.6</v>
      </c>
      <c r="R108" s="411">
        <v>0</v>
      </c>
      <c r="S108" s="411">
        <v>0</v>
      </c>
      <c r="T108" s="407">
        <v>100</v>
      </c>
      <c r="U108" s="407">
        <v>100</v>
      </c>
    </row>
    <row r="109" spans="1:21" ht="22.5" hidden="1" x14ac:dyDescent="0.25">
      <c r="A109" s="13" t="s">
        <v>91</v>
      </c>
      <c r="B109" s="17" t="s">
        <v>25</v>
      </c>
      <c r="C109" s="11" t="s">
        <v>26</v>
      </c>
      <c r="D109" s="14">
        <v>1597.5</v>
      </c>
      <c r="E109" s="5">
        <v>0</v>
      </c>
      <c r="F109" s="5">
        <v>1597.5</v>
      </c>
      <c r="G109" s="5">
        <v>0</v>
      </c>
      <c r="H109" s="5">
        <v>0</v>
      </c>
      <c r="I109" s="411">
        <v>514.1</v>
      </c>
      <c r="J109" s="411">
        <v>514.1</v>
      </c>
      <c r="K109" s="411">
        <v>0</v>
      </c>
      <c r="L109" s="411">
        <v>514.1</v>
      </c>
      <c r="M109" s="411">
        <v>0</v>
      </c>
      <c r="N109" s="411">
        <v>0</v>
      </c>
      <c r="O109" s="411">
        <v>514.1</v>
      </c>
      <c r="P109" s="411">
        <v>0</v>
      </c>
      <c r="Q109" s="411">
        <v>514.1</v>
      </c>
      <c r="R109" s="411">
        <v>0</v>
      </c>
      <c r="S109" s="411">
        <v>0</v>
      </c>
      <c r="T109" s="407">
        <v>100</v>
      </c>
      <c r="U109" s="407">
        <v>100</v>
      </c>
    </row>
    <row r="110" spans="1:21" x14ac:dyDescent="0.25">
      <c r="A110" s="482" t="s">
        <v>92</v>
      </c>
      <c r="B110" s="482"/>
      <c r="C110" s="482"/>
      <c r="D110" s="482"/>
      <c r="E110" s="482"/>
      <c r="F110" s="482"/>
      <c r="G110" s="482"/>
      <c r="H110" s="482"/>
      <c r="I110" s="482"/>
      <c r="J110" s="482"/>
      <c r="K110" s="482"/>
      <c r="L110" s="482"/>
      <c r="M110" s="482"/>
      <c r="N110" s="482"/>
      <c r="O110" s="482"/>
      <c r="P110" s="482"/>
      <c r="Q110" s="482"/>
      <c r="R110" s="482"/>
      <c r="S110" s="482"/>
      <c r="T110" s="482"/>
      <c r="U110" s="482"/>
    </row>
    <row r="111" spans="1:21" x14ac:dyDescent="0.25">
      <c r="A111" s="3" t="s">
        <v>17</v>
      </c>
      <c r="B111" s="410"/>
      <c r="C111" s="410"/>
      <c r="D111" s="7">
        <v>228332.1</v>
      </c>
      <c r="E111" s="7">
        <v>0</v>
      </c>
      <c r="F111" s="7">
        <v>228332.1</v>
      </c>
      <c r="G111" s="7">
        <v>0</v>
      </c>
      <c r="H111" s="7">
        <v>0</v>
      </c>
      <c r="I111" s="7">
        <v>58547.1</v>
      </c>
      <c r="J111" s="7">
        <v>4090.5</v>
      </c>
      <c r="K111" s="7">
        <v>0</v>
      </c>
      <c r="L111" s="7">
        <v>4049.6</v>
      </c>
      <c r="M111" s="7">
        <v>40.9</v>
      </c>
      <c r="N111" s="7">
        <v>0</v>
      </c>
      <c r="O111" s="7">
        <v>4090.5</v>
      </c>
      <c r="P111" s="7">
        <v>0</v>
      </c>
      <c r="Q111" s="7">
        <v>4049.6</v>
      </c>
      <c r="R111" s="7">
        <v>40.9</v>
      </c>
      <c r="S111" s="7">
        <v>0</v>
      </c>
      <c r="T111" s="411">
        <v>6.9</v>
      </c>
      <c r="U111" s="411">
        <v>100</v>
      </c>
    </row>
    <row r="112" spans="1:21" ht="56.25" hidden="1" x14ac:dyDescent="0.25">
      <c r="A112" s="1" t="s">
        <v>93</v>
      </c>
      <c r="B112" s="6"/>
      <c r="C112" s="6"/>
      <c r="D112" s="7">
        <v>228332.1</v>
      </c>
      <c r="E112" s="7">
        <v>0</v>
      </c>
      <c r="F112" s="7">
        <v>228332.1</v>
      </c>
      <c r="G112" s="7">
        <v>0</v>
      </c>
      <c r="H112" s="7">
        <v>0</v>
      </c>
      <c r="I112" s="7">
        <v>58547.1</v>
      </c>
      <c r="J112" s="7">
        <v>4090.5</v>
      </c>
      <c r="K112" s="7">
        <v>0</v>
      </c>
      <c r="L112" s="7">
        <v>4049.6</v>
      </c>
      <c r="M112" s="7">
        <v>40.9</v>
      </c>
      <c r="N112" s="7">
        <v>0</v>
      </c>
      <c r="O112" s="7">
        <v>4090.5</v>
      </c>
      <c r="P112" s="7">
        <v>0</v>
      </c>
      <c r="Q112" s="7">
        <v>4049.6</v>
      </c>
      <c r="R112" s="7">
        <v>40.9</v>
      </c>
      <c r="S112" s="7">
        <v>0</v>
      </c>
      <c r="T112" s="2">
        <v>6.9</v>
      </c>
      <c r="U112" s="2">
        <v>100</v>
      </c>
    </row>
    <row r="113" spans="1:21" hidden="1" x14ac:dyDescent="0.25">
      <c r="A113" s="482" t="s">
        <v>94</v>
      </c>
      <c r="B113" s="482"/>
      <c r="C113" s="482"/>
      <c r="D113" s="482"/>
      <c r="E113" s="482"/>
      <c r="F113" s="482"/>
      <c r="G113" s="482"/>
      <c r="H113" s="482"/>
      <c r="I113" s="482"/>
      <c r="J113" s="482"/>
      <c r="K113" s="482"/>
      <c r="L113" s="482"/>
      <c r="M113" s="482"/>
      <c r="N113" s="482"/>
      <c r="O113" s="482"/>
      <c r="P113" s="482"/>
      <c r="Q113" s="482"/>
      <c r="R113" s="482"/>
      <c r="S113" s="482"/>
      <c r="T113" s="482"/>
      <c r="U113" s="482"/>
    </row>
    <row r="114" spans="1:21" ht="56.25" hidden="1" x14ac:dyDescent="0.25">
      <c r="A114" s="23" t="s">
        <v>95</v>
      </c>
      <c r="B114" s="21" t="s">
        <v>18</v>
      </c>
      <c r="C114" s="21" t="s">
        <v>18</v>
      </c>
      <c r="D114" s="2">
        <v>228332.1</v>
      </c>
      <c r="E114" s="2">
        <v>0</v>
      </c>
      <c r="F114" s="2">
        <v>228332.1</v>
      </c>
      <c r="G114" s="2">
        <v>0</v>
      </c>
      <c r="H114" s="2">
        <v>0</v>
      </c>
      <c r="I114" s="2">
        <v>58547.1</v>
      </c>
      <c r="J114" s="2">
        <v>4090.5</v>
      </c>
      <c r="K114" s="2">
        <v>0</v>
      </c>
      <c r="L114" s="2">
        <v>4049.6</v>
      </c>
      <c r="M114" s="2">
        <v>40.9</v>
      </c>
      <c r="N114" s="2">
        <v>0</v>
      </c>
      <c r="O114" s="2">
        <v>4090.5</v>
      </c>
      <c r="P114" s="2">
        <v>0</v>
      </c>
      <c r="Q114" s="2">
        <v>4049.6</v>
      </c>
      <c r="R114" s="2">
        <v>40.9</v>
      </c>
      <c r="S114" s="2">
        <v>0</v>
      </c>
      <c r="T114" s="2">
        <v>6.9</v>
      </c>
      <c r="U114" s="2">
        <v>100</v>
      </c>
    </row>
    <row r="115" spans="1:21" ht="22.5" hidden="1" x14ac:dyDescent="0.25">
      <c r="A115" s="13" t="s">
        <v>96</v>
      </c>
      <c r="B115" s="4" t="s">
        <v>25</v>
      </c>
      <c r="C115" s="4" t="s">
        <v>26</v>
      </c>
      <c r="D115" s="14">
        <v>135580.70000000001</v>
      </c>
      <c r="E115" s="14">
        <v>0</v>
      </c>
      <c r="F115" s="14">
        <v>135580.70000000001</v>
      </c>
      <c r="G115" s="14">
        <v>0</v>
      </c>
      <c r="H115" s="14">
        <v>0</v>
      </c>
      <c r="I115" s="2">
        <v>16300</v>
      </c>
      <c r="J115" s="2">
        <v>2129.5</v>
      </c>
      <c r="K115" s="2">
        <v>0</v>
      </c>
      <c r="L115" s="2">
        <v>2108.1999999999998</v>
      </c>
      <c r="M115" s="2">
        <v>21.3</v>
      </c>
      <c r="N115" s="2">
        <v>0</v>
      </c>
      <c r="O115" s="2">
        <v>2129.5</v>
      </c>
      <c r="P115" s="2">
        <v>0</v>
      </c>
      <c r="Q115" s="2">
        <v>2108.1999999999998</v>
      </c>
      <c r="R115" s="2">
        <v>21.3</v>
      </c>
      <c r="S115" s="2">
        <v>0</v>
      </c>
      <c r="T115" s="2">
        <v>12.9</v>
      </c>
      <c r="U115" s="2">
        <v>100</v>
      </c>
    </row>
    <row r="116" spans="1:21" ht="22.5" hidden="1" x14ac:dyDescent="0.25">
      <c r="A116" s="13" t="s">
        <v>97</v>
      </c>
      <c r="B116" s="4" t="s">
        <v>25</v>
      </c>
      <c r="C116" s="4" t="s">
        <v>26</v>
      </c>
      <c r="D116" s="14">
        <v>32572.799999999999</v>
      </c>
      <c r="E116" s="14">
        <v>0</v>
      </c>
      <c r="F116" s="14">
        <v>32572.799999999999</v>
      </c>
      <c r="G116" s="14">
        <v>0</v>
      </c>
      <c r="H116" s="14">
        <v>0</v>
      </c>
      <c r="I116" s="2">
        <v>37247.1</v>
      </c>
      <c r="J116" s="2">
        <v>1961</v>
      </c>
      <c r="K116" s="2">
        <v>0</v>
      </c>
      <c r="L116" s="2">
        <v>1941.4</v>
      </c>
      <c r="M116" s="2">
        <v>19.600000000000001</v>
      </c>
      <c r="N116" s="2">
        <v>0</v>
      </c>
      <c r="O116" s="2">
        <v>1961</v>
      </c>
      <c r="P116" s="2">
        <v>0</v>
      </c>
      <c r="Q116" s="2">
        <v>1941.4</v>
      </c>
      <c r="R116" s="2">
        <v>19.600000000000001</v>
      </c>
      <c r="S116" s="2">
        <v>0</v>
      </c>
      <c r="T116" s="2">
        <v>5.2</v>
      </c>
      <c r="U116" s="2">
        <v>100</v>
      </c>
    </row>
    <row r="117" spans="1:21" ht="22.5" hidden="1" x14ac:dyDescent="0.25">
      <c r="A117" s="13" t="s">
        <v>98</v>
      </c>
      <c r="B117" s="4" t="s">
        <v>25</v>
      </c>
      <c r="C117" s="4" t="s">
        <v>26</v>
      </c>
      <c r="D117" s="14">
        <v>30178.6</v>
      </c>
      <c r="E117" s="14">
        <v>0</v>
      </c>
      <c r="F117" s="14">
        <v>30178.6</v>
      </c>
      <c r="G117" s="14">
        <v>0</v>
      </c>
      <c r="H117" s="14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</row>
    <row r="118" spans="1:21" ht="33.75" hidden="1" x14ac:dyDescent="0.25">
      <c r="A118" s="13" t="s">
        <v>99</v>
      </c>
      <c r="B118" s="4" t="s">
        <v>25</v>
      </c>
      <c r="C118" s="4" t="s">
        <v>26</v>
      </c>
      <c r="D118" s="14">
        <v>30000</v>
      </c>
      <c r="E118" s="14">
        <v>0</v>
      </c>
      <c r="F118" s="14">
        <v>30000</v>
      </c>
      <c r="G118" s="14">
        <v>0</v>
      </c>
      <c r="H118" s="14">
        <v>0</v>
      </c>
      <c r="I118" s="2">
        <v>5000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</row>
    <row r="120" spans="1:21" ht="18.75" x14ac:dyDescent="0.3">
      <c r="A120" s="42" t="s">
        <v>826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1:21" x14ac:dyDescent="0.25">
      <c r="A121" s="640" t="s">
        <v>0</v>
      </c>
      <c r="B121" s="640" t="s">
        <v>1</v>
      </c>
      <c r="C121" s="640" t="s">
        <v>2</v>
      </c>
      <c r="D121" s="574" t="s">
        <v>100</v>
      </c>
      <c r="E121" s="574"/>
      <c r="F121" s="574"/>
      <c r="G121" s="574"/>
      <c r="H121" s="574"/>
      <c r="I121" s="574"/>
      <c r="J121" s="574"/>
      <c r="K121" s="574"/>
      <c r="L121" s="574"/>
      <c r="M121" s="574"/>
      <c r="N121" s="574"/>
      <c r="O121" s="574"/>
      <c r="P121" s="574"/>
      <c r="Q121" s="574"/>
      <c r="R121" s="574"/>
      <c r="S121" s="574"/>
      <c r="T121" s="641" t="s">
        <v>101</v>
      </c>
      <c r="U121" s="574" t="s">
        <v>102</v>
      </c>
    </row>
    <row r="122" spans="1:21" x14ac:dyDescent="0.25">
      <c r="A122" s="640"/>
      <c r="B122" s="640"/>
      <c r="C122" s="640"/>
      <c r="D122" s="574" t="s">
        <v>103</v>
      </c>
      <c r="E122" s="574"/>
      <c r="F122" s="574"/>
      <c r="G122" s="574"/>
      <c r="H122" s="574"/>
      <c r="I122" s="640" t="s">
        <v>104</v>
      </c>
      <c r="J122" s="574" t="s">
        <v>8</v>
      </c>
      <c r="K122" s="574"/>
      <c r="L122" s="574"/>
      <c r="M122" s="574"/>
      <c r="N122" s="574"/>
      <c r="O122" s="574" t="s">
        <v>9</v>
      </c>
      <c r="P122" s="574"/>
      <c r="Q122" s="574"/>
      <c r="R122" s="574"/>
      <c r="S122" s="574"/>
      <c r="T122" s="642"/>
      <c r="U122" s="582"/>
    </row>
    <row r="123" spans="1:21" x14ac:dyDescent="0.25">
      <c r="A123" s="640"/>
      <c r="B123" s="640"/>
      <c r="C123" s="640"/>
      <c r="D123" s="574" t="s">
        <v>105</v>
      </c>
      <c r="E123" s="574" t="s">
        <v>11</v>
      </c>
      <c r="F123" s="574"/>
      <c r="G123" s="574"/>
      <c r="H123" s="574"/>
      <c r="I123" s="640"/>
      <c r="J123" s="574" t="s">
        <v>105</v>
      </c>
      <c r="K123" s="574" t="s">
        <v>11</v>
      </c>
      <c r="L123" s="574"/>
      <c r="M123" s="574"/>
      <c r="N123" s="574"/>
      <c r="O123" s="574" t="s">
        <v>105</v>
      </c>
      <c r="P123" s="574" t="s">
        <v>11</v>
      </c>
      <c r="Q123" s="574"/>
      <c r="R123" s="574"/>
      <c r="S123" s="574"/>
      <c r="T123" s="642"/>
      <c r="U123" s="582"/>
    </row>
    <row r="124" spans="1:21" ht="116.25" customHeight="1" x14ac:dyDescent="0.25">
      <c r="A124" s="640"/>
      <c r="B124" s="640"/>
      <c r="C124" s="640"/>
      <c r="D124" s="574"/>
      <c r="E124" s="28" t="s">
        <v>106</v>
      </c>
      <c r="F124" s="28" t="s">
        <v>13</v>
      </c>
      <c r="G124" s="28" t="s">
        <v>14</v>
      </c>
      <c r="H124" s="28" t="s">
        <v>107</v>
      </c>
      <c r="I124" s="640"/>
      <c r="J124" s="574"/>
      <c r="K124" s="28" t="s">
        <v>106</v>
      </c>
      <c r="L124" s="28" t="s">
        <v>13</v>
      </c>
      <c r="M124" s="28" t="s">
        <v>14</v>
      </c>
      <c r="N124" s="28" t="s">
        <v>107</v>
      </c>
      <c r="O124" s="574"/>
      <c r="P124" s="28" t="s">
        <v>106</v>
      </c>
      <c r="Q124" s="28" t="s">
        <v>13</v>
      </c>
      <c r="R124" s="28" t="s">
        <v>14</v>
      </c>
      <c r="S124" s="28" t="s">
        <v>107</v>
      </c>
      <c r="T124" s="642"/>
      <c r="U124" s="582"/>
    </row>
    <row r="125" spans="1:21" x14ac:dyDescent="0.25">
      <c r="A125" s="29">
        <v>1</v>
      </c>
      <c r="B125" s="29">
        <v>2</v>
      </c>
      <c r="C125" s="29">
        <v>3</v>
      </c>
      <c r="D125" s="29">
        <v>4</v>
      </c>
      <c r="E125" s="29">
        <v>5</v>
      </c>
      <c r="F125" s="29">
        <v>6</v>
      </c>
      <c r="G125" s="29">
        <v>7</v>
      </c>
      <c r="H125" s="29">
        <v>8</v>
      </c>
      <c r="I125" s="29">
        <v>9</v>
      </c>
      <c r="J125" s="29">
        <v>10</v>
      </c>
      <c r="K125" s="29">
        <v>11</v>
      </c>
      <c r="L125" s="29">
        <v>12</v>
      </c>
      <c r="M125" s="29">
        <v>13</v>
      </c>
      <c r="N125" s="29">
        <v>14</v>
      </c>
      <c r="O125" s="29">
        <v>15</v>
      </c>
      <c r="P125" s="29">
        <v>16</v>
      </c>
      <c r="Q125" s="29">
        <v>17</v>
      </c>
      <c r="R125" s="29">
        <v>18</v>
      </c>
      <c r="S125" s="29">
        <v>19</v>
      </c>
      <c r="T125" s="29">
        <v>20</v>
      </c>
      <c r="U125" s="29">
        <v>21</v>
      </c>
    </row>
    <row r="126" spans="1:21" x14ac:dyDescent="0.25">
      <c r="A126" s="655" t="s">
        <v>108</v>
      </c>
      <c r="B126" s="655"/>
      <c r="C126" s="655"/>
      <c r="D126" s="655"/>
      <c r="E126" s="655"/>
      <c r="F126" s="655"/>
      <c r="G126" s="655"/>
      <c r="H126" s="655"/>
      <c r="I126" s="655"/>
      <c r="J126" s="655"/>
      <c r="K126" s="655"/>
      <c r="L126" s="655"/>
      <c r="M126" s="655"/>
      <c r="N126" s="655"/>
      <c r="O126" s="655"/>
      <c r="P126" s="655"/>
      <c r="Q126" s="655"/>
      <c r="R126" s="655"/>
      <c r="S126" s="655"/>
      <c r="T126" s="655"/>
      <c r="U126" s="655"/>
    </row>
    <row r="127" spans="1:21" x14ac:dyDescent="0.25">
      <c r="A127" s="30" t="s">
        <v>109</v>
      </c>
      <c r="B127" s="432">
        <v>42005</v>
      </c>
      <c r="C127" s="432">
        <v>42369</v>
      </c>
      <c r="D127" s="429">
        <v>124060.6</v>
      </c>
      <c r="E127" s="429">
        <v>23827.8</v>
      </c>
      <c r="F127" s="429">
        <v>100232.8</v>
      </c>
      <c r="G127" s="429">
        <v>0</v>
      </c>
      <c r="H127" s="429">
        <v>0</v>
      </c>
      <c r="I127" s="33">
        <v>12592</v>
      </c>
      <c r="J127" s="429">
        <v>5347.6</v>
      </c>
      <c r="K127" s="429">
        <v>1700.8</v>
      </c>
      <c r="L127" s="428">
        <f>SUM(L133)</f>
        <v>4105</v>
      </c>
      <c r="M127" s="429">
        <v>0</v>
      </c>
      <c r="N127" s="429">
        <v>0</v>
      </c>
      <c r="O127" s="429" t="s">
        <v>110</v>
      </c>
      <c r="P127" s="429">
        <v>1700.8</v>
      </c>
      <c r="Q127" s="428">
        <v>4105</v>
      </c>
      <c r="R127" s="429">
        <v>0</v>
      </c>
      <c r="S127" s="429">
        <v>0</v>
      </c>
      <c r="T127" s="429">
        <v>42.47</v>
      </c>
      <c r="U127" s="429">
        <v>100</v>
      </c>
    </row>
    <row r="128" spans="1:21" hidden="1" x14ac:dyDescent="0.25">
      <c r="A128" s="30" t="s">
        <v>111</v>
      </c>
      <c r="B128" s="654"/>
      <c r="C128" s="654"/>
      <c r="D128" s="654">
        <v>124060.6</v>
      </c>
      <c r="E128" s="654">
        <v>23827.8</v>
      </c>
      <c r="F128" s="654">
        <v>100232.8</v>
      </c>
      <c r="G128" s="654">
        <v>0</v>
      </c>
      <c r="H128" s="654">
        <v>0</v>
      </c>
      <c r="I128" s="653">
        <v>12592</v>
      </c>
      <c r="J128" s="654">
        <v>5347.6</v>
      </c>
      <c r="K128" s="656">
        <f>SUM(K136)</f>
        <v>1242.5999999999999</v>
      </c>
      <c r="L128" s="653">
        <v>4105</v>
      </c>
      <c r="M128" s="654">
        <v>0</v>
      </c>
      <c r="N128" s="654">
        <v>0</v>
      </c>
      <c r="O128" s="654" t="s">
        <v>110</v>
      </c>
      <c r="P128" s="654">
        <v>1700.8</v>
      </c>
      <c r="Q128" s="653">
        <v>4105</v>
      </c>
      <c r="R128" s="654">
        <v>0</v>
      </c>
      <c r="S128" s="654">
        <v>0</v>
      </c>
      <c r="T128" s="654">
        <v>42.47</v>
      </c>
      <c r="U128" s="654">
        <v>100</v>
      </c>
    </row>
    <row r="129" spans="1:21" hidden="1" x14ac:dyDescent="0.25">
      <c r="A129" s="30" t="s">
        <v>112</v>
      </c>
      <c r="B129" s="654"/>
      <c r="C129" s="654"/>
      <c r="D129" s="654"/>
      <c r="E129" s="654"/>
      <c r="F129" s="654"/>
      <c r="G129" s="654"/>
      <c r="H129" s="654"/>
      <c r="I129" s="653"/>
      <c r="J129" s="654"/>
      <c r="K129" s="654"/>
      <c r="L129" s="653"/>
      <c r="M129" s="654"/>
      <c r="N129" s="654"/>
      <c r="O129" s="654"/>
      <c r="P129" s="654"/>
      <c r="Q129" s="653"/>
      <c r="R129" s="654"/>
      <c r="S129" s="654"/>
      <c r="T129" s="654"/>
      <c r="U129" s="654"/>
    </row>
    <row r="130" spans="1:21" hidden="1" x14ac:dyDescent="0.25">
      <c r="A130" s="30" t="s">
        <v>113</v>
      </c>
      <c r="B130" s="654"/>
      <c r="C130" s="654"/>
      <c r="D130" s="654">
        <v>0</v>
      </c>
      <c r="E130" s="654">
        <v>0</v>
      </c>
      <c r="F130" s="654">
        <v>0</v>
      </c>
      <c r="G130" s="654">
        <v>0</v>
      </c>
      <c r="H130" s="654">
        <v>0</v>
      </c>
      <c r="I130" s="654">
        <v>0</v>
      </c>
      <c r="J130" s="654">
        <v>0</v>
      </c>
      <c r="K130" s="654">
        <v>0</v>
      </c>
      <c r="L130" s="654">
        <v>0</v>
      </c>
      <c r="M130" s="654">
        <v>0</v>
      </c>
      <c r="N130" s="654">
        <v>0</v>
      </c>
      <c r="O130" s="654">
        <v>0</v>
      </c>
      <c r="P130" s="654">
        <v>0</v>
      </c>
      <c r="Q130" s="654">
        <v>0</v>
      </c>
      <c r="R130" s="654">
        <v>0</v>
      </c>
      <c r="S130" s="654">
        <v>0</v>
      </c>
      <c r="T130" s="654"/>
      <c r="U130" s="657"/>
    </row>
    <row r="131" spans="1:21" ht="21" hidden="1" x14ac:dyDescent="0.25">
      <c r="A131" s="30" t="s">
        <v>114</v>
      </c>
      <c r="B131" s="654"/>
      <c r="C131" s="654"/>
      <c r="D131" s="654"/>
      <c r="E131" s="654"/>
      <c r="F131" s="654"/>
      <c r="G131" s="654"/>
      <c r="H131" s="654"/>
      <c r="I131" s="654"/>
      <c r="J131" s="654"/>
      <c r="K131" s="654"/>
      <c r="L131" s="654"/>
      <c r="M131" s="654"/>
      <c r="N131" s="654"/>
      <c r="O131" s="654"/>
      <c r="P131" s="654"/>
      <c r="Q131" s="654"/>
      <c r="R131" s="654"/>
      <c r="S131" s="654"/>
      <c r="T131" s="654"/>
      <c r="U131" s="657"/>
    </row>
    <row r="132" spans="1:21" x14ac:dyDescent="0.25">
      <c r="A132" s="655" t="s">
        <v>115</v>
      </c>
      <c r="B132" s="655"/>
      <c r="C132" s="655"/>
      <c r="D132" s="655"/>
      <c r="E132" s="655"/>
      <c r="F132" s="655"/>
      <c r="G132" s="655"/>
      <c r="H132" s="655"/>
      <c r="I132" s="655"/>
      <c r="J132" s="655"/>
      <c r="K132" s="655"/>
      <c r="L132" s="655"/>
      <c r="M132" s="655"/>
      <c r="N132" s="655"/>
      <c r="O132" s="655"/>
      <c r="P132" s="655"/>
      <c r="Q132" s="655"/>
      <c r="R132" s="655"/>
      <c r="S132" s="655"/>
      <c r="T132" s="655"/>
      <c r="U132" s="655"/>
    </row>
    <row r="133" spans="1:21" x14ac:dyDescent="0.25">
      <c r="A133" s="654" t="s">
        <v>116</v>
      </c>
      <c r="B133" s="658">
        <v>42005</v>
      </c>
      <c r="C133" s="658">
        <v>42369</v>
      </c>
      <c r="D133" s="654">
        <v>54704.9</v>
      </c>
      <c r="E133" s="654">
        <v>0</v>
      </c>
      <c r="F133" s="654">
        <v>54704.9</v>
      </c>
      <c r="G133" s="654">
        <v>0</v>
      </c>
      <c r="H133" s="654">
        <v>0</v>
      </c>
      <c r="I133" s="654">
        <v>9572.7000000000007</v>
      </c>
      <c r="J133" s="653">
        <v>4105</v>
      </c>
      <c r="K133" s="659">
        <v>0</v>
      </c>
      <c r="L133" s="653">
        <v>4105</v>
      </c>
      <c r="M133" s="659">
        <v>0</v>
      </c>
      <c r="N133" s="659">
        <v>0</v>
      </c>
      <c r="O133" s="653">
        <v>4105</v>
      </c>
      <c r="P133" s="659">
        <v>0</v>
      </c>
      <c r="Q133" s="653">
        <v>4105</v>
      </c>
      <c r="R133" s="654">
        <v>0</v>
      </c>
      <c r="S133" s="654">
        <v>0</v>
      </c>
      <c r="T133" s="654">
        <v>42.88</v>
      </c>
      <c r="U133" s="654">
        <v>100</v>
      </c>
    </row>
    <row r="134" spans="1:21" x14ac:dyDescent="0.25">
      <c r="A134" s="654"/>
      <c r="B134" s="658"/>
      <c r="C134" s="658"/>
      <c r="D134" s="654"/>
      <c r="E134" s="654"/>
      <c r="F134" s="654"/>
      <c r="G134" s="654"/>
      <c r="H134" s="654"/>
      <c r="I134" s="654"/>
      <c r="J134" s="653"/>
      <c r="K134" s="659"/>
      <c r="L134" s="653"/>
      <c r="M134" s="659"/>
      <c r="N134" s="659"/>
      <c r="O134" s="653"/>
      <c r="P134" s="659"/>
      <c r="Q134" s="653"/>
      <c r="R134" s="654"/>
      <c r="S134" s="654"/>
      <c r="T134" s="654"/>
      <c r="U134" s="654"/>
    </row>
    <row r="135" spans="1:21" x14ac:dyDescent="0.25">
      <c r="A135" s="655" t="s">
        <v>117</v>
      </c>
      <c r="B135" s="655"/>
      <c r="C135" s="655"/>
      <c r="D135" s="655"/>
      <c r="E135" s="655"/>
      <c r="F135" s="655"/>
      <c r="G135" s="655"/>
      <c r="H135" s="655"/>
      <c r="I135" s="655"/>
      <c r="J135" s="655"/>
      <c r="K135" s="655"/>
      <c r="L135" s="655"/>
      <c r="M135" s="655"/>
      <c r="N135" s="655"/>
      <c r="O135" s="655"/>
      <c r="P135" s="655"/>
      <c r="Q135" s="655"/>
      <c r="R135" s="655"/>
      <c r="S135" s="655"/>
      <c r="T135" s="655"/>
      <c r="U135" s="655"/>
    </row>
    <row r="136" spans="1:21" x14ac:dyDescent="0.25">
      <c r="A136" s="429" t="s">
        <v>109</v>
      </c>
      <c r="B136" s="432">
        <v>42064</v>
      </c>
      <c r="C136" s="432">
        <v>42338</v>
      </c>
      <c r="D136" s="429">
        <v>3904.3</v>
      </c>
      <c r="E136" s="429">
        <v>0</v>
      </c>
      <c r="F136" s="429">
        <v>3904.3</v>
      </c>
      <c r="G136" s="429">
        <v>0</v>
      </c>
      <c r="H136" s="429">
        <v>0</v>
      </c>
      <c r="I136" s="35">
        <v>2957.1</v>
      </c>
      <c r="J136" s="430">
        <f>SUM(J151,J154)</f>
        <v>1242.5999999999999</v>
      </c>
      <c r="K136" s="430">
        <f>SUM(K151,K154)</f>
        <v>1242.5999999999999</v>
      </c>
      <c r="L136" s="429">
        <v>0</v>
      </c>
      <c r="M136" s="429">
        <v>0</v>
      </c>
      <c r="N136" s="429">
        <v>0</v>
      </c>
      <c r="O136" s="430">
        <f>SUM(O151,O154)</f>
        <v>1242.5999999999999</v>
      </c>
      <c r="P136" s="430">
        <f>SUM(P151,P154)</f>
        <v>1242.5999999999999</v>
      </c>
      <c r="Q136" s="429">
        <v>0</v>
      </c>
      <c r="R136" s="429">
        <v>0</v>
      </c>
      <c r="S136" s="429">
        <v>0</v>
      </c>
      <c r="T136" s="429">
        <v>42.02</v>
      </c>
      <c r="U136" s="429">
        <v>100</v>
      </c>
    </row>
    <row r="137" spans="1:21" ht="21" hidden="1" x14ac:dyDescent="0.25">
      <c r="A137" s="429" t="s">
        <v>116</v>
      </c>
      <c r="B137" s="431"/>
      <c r="C137" s="431"/>
      <c r="D137" s="429">
        <v>3904.3</v>
      </c>
      <c r="E137" s="429">
        <v>0</v>
      </c>
      <c r="F137" s="429">
        <v>3904.3</v>
      </c>
      <c r="G137" s="429">
        <v>0</v>
      </c>
      <c r="H137" s="429">
        <v>0</v>
      </c>
      <c r="I137" s="35">
        <v>2957.1</v>
      </c>
      <c r="J137" s="36">
        <v>1242.5999999999999</v>
      </c>
      <c r="K137" s="36">
        <v>1242.5999999999999</v>
      </c>
      <c r="L137" s="429">
        <v>0</v>
      </c>
      <c r="M137" s="429">
        <v>0</v>
      </c>
      <c r="N137" s="429">
        <v>0</v>
      </c>
      <c r="O137" s="37">
        <v>1242.5999999999999</v>
      </c>
      <c r="P137" s="37">
        <v>1242.5999999999999</v>
      </c>
      <c r="Q137" s="429">
        <v>0</v>
      </c>
      <c r="R137" s="429">
        <v>0</v>
      </c>
      <c r="S137" s="429">
        <v>0</v>
      </c>
      <c r="T137" s="429">
        <v>42.2</v>
      </c>
      <c r="U137" s="429">
        <v>100</v>
      </c>
    </row>
    <row r="138" spans="1:21" hidden="1" x14ac:dyDescent="0.25">
      <c r="A138" s="660" t="s">
        <v>118</v>
      </c>
      <c r="B138" s="660"/>
      <c r="C138" s="660"/>
      <c r="D138" s="660"/>
      <c r="E138" s="660"/>
      <c r="F138" s="660"/>
      <c r="G138" s="660"/>
      <c r="H138" s="660"/>
      <c r="I138" s="660"/>
      <c r="J138" s="660"/>
      <c r="K138" s="660"/>
      <c r="L138" s="660"/>
      <c r="M138" s="660"/>
      <c r="N138" s="660"/>
      <c r="O138" s="660"/>
      <c r="P138" s="660"/>
      <c r="Q138" s="660"/>
      <c r="R138" s="660"/>
      <c r="S138" s="660"/>
      <c r="T138" s="660"/>
      <c r="U138" s="660"/>
    </row>
    <row r="139" spans="1:21" hidden="1" x14ac:dyDescent="0.25">
      <c r="A139" s="429" t="s">
        <v>109</v>
      </c>
      <c r="B139" s="432">
        <v>42095</v>
      </c>
      <c r="C139" s="432">
        <v>42339</v>
      </c>
      <c r="D139" s="429">
        <v>7866.7</v>
      </c>
      <c r="E139" s="429">
        <v>0</v>
      </c>
      <c r="F139" s="429">
        <v>7866.7</v>
      </c>
      <c r="G139" s="429">
        <v>0</v>
      </c>
      <c r="H139" s="429">
        <v>0</v>
      </c>
      <c r="I139" s="35">
        <v>0</v>
      </c>
      <c r="J139" s="430">
        <v>0</v>
      </c>
      <c r="K139" s="430">
        <v>0</v>
      </c>
      <c r="L139" s="429">
        <v>0</v>
      </c>
      <c r="M139" s="429">
        <v>0</v>
      </c>
      <c r="N139" s="429">
        <v>0</v>
      </c>
      <c r="O139" s="433">
        <v>0</v>
      </c>
      <c r="P139" s="433">
        <v>0</v>
      </c>
      <c r="Q139" s="429">
        <v>0</v>
      </c>
      <c r="R139" s="429">
        <v>0</v>
      </c>
      <c r="S139" s="429">
        <v>0</v>
      </c>
      <c r="T139" s="429">
        <v>0</v>
      </c>
      <c r="U139" s="429">
        <v>0</v>
      </c>
    </row>
    <row r="140" spans="1:21" ht="21" hidden="1" x14ac:dyDescent="0.25">
      <c r="A140" s="429" t="s">
        <v>116</v>
      </c>
      <c r="B140" s="431"/>
      <c r="C140" s="431"/>
      <c r="D140" s="429">
        <v>7866.7</v>
      </c>
      <c r="E140" s="429">
        <v>0</v>
      </c>
      <c r="F140" s="429">
        <v>7866.7</v>
      </c>
      <c r="G140" s="429">
        <v>0</v>
      </c>
      <c r="H140" s="429">
        <v>0</v>
      </c>
      <c r="I140" s="35">
        <v>0</v>
      </c>
      <c r="J140" s="430">
        <v>0</v>
      </c>
      <c r="K140" s="430">
        <v>0</v>
      </c>
      <c r="L140" s="429">
        <v>0</v>
      </c>
      <c r="M140" s="429">
        <v>0</v>
      </c>
      <c r="N140" s="429">
        <v>0</v>
      </c>
      <c r="O140" s="433">
        <v>0</v>
      </c>
      <c r="P140" s="433">
        <v>0</v>
      </c>
      <c r="Q140" s="429">
        <v>0</v>
      </c>
      <c r="R140" s="429">
        <v>0</v>
      </c>
      <c r="S140" s="429">
        <v>0</v>
      </c>
      <c r="T140" s="429">
        <v>0</v>
      </c>
      <c r="U140" s="429">
        <v>0</v>
      </c>
    </row>
    <row r="141" spans="1:21" hidden="1" x14ac:dyDescent="0.25">
      <c r="A141" s="660" t="s">
        <v>119</v>
      </c>
      <c r="B141" s="660"/>
      <c r="C141" s="660"/>
      <c r="D141" s="660"/>
      <c r="E141" s="660"/>
      <c r="F141" s="660"/>
      <c r="G141" s="660"/>
      <c r="H141" s="660"/>
      <c r="I141" s="660"/>
      <c r="J141" s="660"/>
      <c r="K141" s="660"/>
      <c r="L141" s="660"/>
      <c r="M141" s="660"/>
      <c r="N141" s="660"/>
      <c r="O141" s="660"/>
      <c r="P141" s="660"/>
      <c r="Q141" s="660"/>
      <c r="R141" s="660"/>
      <c r="S141" s="660"/>
      <c r="T141" s="660"/>
      <c r="U141" s="660"/>
    </row>
    <row r="142" spans="1:21" hidden="1" x14ac:dyDescent="0.25">
      <c r="A142" s="429" t="s">
        <v>109</v>
      </c>
      <c r="B142" s="38">
        <v>42064</v>
      </c>
      <c r="C142" s="38">
        <v>42338</v>
      </c>
      <c r="D142" s="30">
        <v>3904.3</v>
      </c>
      <c r="E142" s="429">
        <v>0</v>
      </c>
      <c r="F142" s="429">
        <v>3904.3</v>
      </c>
      <c r="G142" s="429">
        <v>0</v>
      </c>
      <c r="H142" s="429">
        <v>0</v>
      </c>
      <c r="I142" s="429">
        <v>0</v>
      </c>
      <c r="J142" s="429">
        <v>0</v>
      </c>
      <c r="K142" s="429">
        <v>0</v>
      </c>
      <c r="L142" s="429">
        <v>0</v>
      </c>
      <c r="M142" s="429">
        <v>0</v>
      </c>
      <c r="N142" s="429">
        <v>0</v>
      </c>
      <c r="O142" s="429">
        <v>0</v>
      </c>
      <c r="P142" s="429">
        <v>0</v>
      </c>
      <c r="Q142" s="429">
        <v>0</v>
      </c>
      <c r="R142" s="429">
        <v>0</v>
      </c>
      <c r="S142" s="429">
        <v>0</v>
      </c>
      <c r="T142" s="429">
        <v>0</v>
      </c>
      <c r="U142" s="429">
        <v>0</v>
      </c>
    </row>
    <row r="143" spans="1:21" ht="21" hidden="1" x14ac:dyDescent="0.25">
      <c r="A143" s="429" t="s">
        <v>116</v>
      </c>
      <c r="B143" s="434"/>
      <c r="C143" s="434"/>
      <c r="D143" s="30">
        <v>3904.3</v>
      </c>
      <c r="E143" s="429">
        <v>0</v>
      </c>
      <c r="F143" s="429">
        <v>3904.3</v>
      </c>
      <c r="G143" s="429">
        <v>0</v>
      </c>
      <c r="H143" s="429">
        <v>0</v>
      </c>
      <c r="I143" s="429">
        <v>0</v>
      </c>
      <c r="J143" s="429">
        <v>0</v>
      </c>
      <c r="K143" s="429">
        <v>0</v>
      </c>
      <c r="L143" s="429">
        <v>0</v>
      </c>
      <c r="M143" s="429">
        <v>0</v>
      </c>
      <c r="N143" s="429">
        <v>0</v>
      </c>
      <c r="O143" s="429">
        <v>0</v>
      </c>
      <c r="P143" s="429">
        <v>0</v>
      </c>
      <c r="Q143" s="429">
        <v>0</v>
      </c>
      <c r="R143" s="429">
        <v>0</v>
      </c>
      <c r="S143" s="429">
        <v>0</v>
      </c>
      <c r="T143" s="429">
        <v>0</v>
      </c>
      <c r="U143" s="429">
        <v>0</v>
      </c>
    </row>
    <row r="144" spans="1:21" hidden="1" x14ac:dyDescent="0.25">
      <c r="A144" s="660" t="s">
        <v>120</v>
      </c>
      <c r="B144" s="660"/>
      <c r="C144" s="660"/>
      <c r="D144" s="660"/>
      <c r="E144" s="660"/>
      <c r="F144" s="660"/>
      <c r="G144" s="660"/>
      <c r="H144" s="660"/>
      <c r="I144" s="660"/>
      <c r="J144" s="660"/>
      <c r="K144" s="660"/>
      <c r="L144" s="660"/>
      <c r="M144" s="660"/>
      <c r="N144" s="660"/>
      <c r="O144" s="660"/>
      <c r="P144" s="660"/>
      <c r="Q144" s="660"/>
      <c r="R144" s="660"/>
      <c r="S144" s="660"/>
      <c r="T144" s="660"/>
      <c r="U144" s="660"/>
    </row>
    <row r="145" spans="1:21" hidden="1" x14ac:dyDescent="0.25">
      <c r="A145" s="429" t="s">
        <v>109</v>
      </c>
      <c r="B145" s="432">
        <v>42064</v>
      </c>
      <c r="C145" s="432">
        <v>42338</v>
      </c>
      <c r="D145" s="429">
        <v>5412.6</v>
      </c>
      <c r="E145" s="429">
        <v>0</v>
      </c>
      <c r="F145" s="429">
        <v>5412.6</v>
      </c>
      <c r="G145" s="429">
        <v>0</v>
      </c>
      <c r="H145" s="429">
        <v>0</v>
      </c>
      <c r="I145" s="33">
        <v>1017.6</v>
      </c>
      <c r="J145" s="429">
        <v>0</v>
      </c>
      <c r="K145" s="429">
        <v>0</v>
      </c>
      <c r="L145" s="429">
        <v>0</v>
      </c>
      <c r="M145" s="429">
        <v>0</v>
      </c>
      <c r="N145" s="429">
        <v>0</v>
      </c>
      <c r="O145" s="429">
        <v>0</v>
      </c>
      <c r="P145" s="429">
        <v>0</v>
      </c>
      <c r="Q145" s="429">
        <v>0</v>
      </c>
      <c r="R145" s="429">
        <v>0</v>
      </c>
      <c r="S145" s="429">
        <v>0</v>
      </c>
      <c r="T145" s="431"/>
      <c r="U145" s="431"/>
    </row>
    <row r="146" spans="1:21" ht="21" hidden="1" x14ac:dyDescent="0.25">
      <c r="A146" s="429" t="s">
        <v>116</v>
      </c>
      <c r="B146" s="431"/>
      <c r="C146" s="431"/>
      <c r="D146" s="429">
        <v>5412.6</v>
      </c>
      <c r="E146" s="429">
        <v>0</v>
      </c>
      <c r="F146" s="429">
        <v>5412.6</v>
      </c>
      <c r="G146" s="429">
        <v>0</v>
      </c>
      <c r="H146" s="429">
        <v>0</v>
      </c>
      <c r="I146" s="33">
        <v>1017.6</v>
      </c>
      <c r="J146" s="429">
        <v>0</v>
      </c>
      <c r="K146" s="429">
        <v>0</v>
      </c>
      <c r="L146" s="429">
        <v>0</v>
      </c>
      <c r="M146" s="429">
        <v>0</v>
      </c>
      <c r="N146" s="429">
        <v>0</v>
      </c>
      <c r="O146" s="429">
        <v>0</v>
      </c>
      <c r="P146" s="429">
        <v>0</v>
      </c>
      <c r="Q146" s="429">
        <v>0</v>
      </c>
      <c r="R146" s="429">
        <v>0</v>
      </c>
      <c r="S146" s="429">
        <v>0</v>
      </c>
      <c r="T146" s="431"/>
      <c r="U146" s="431"/>
    </row>
    <row r="147" spans="1:21" hidden="1" x14ac:dyDescent="0.25">
      <c r="A147" s="660" t="s">
        <v>121</v>
      </c>
      <c r="B147" s="660"/>
      <c r="C147" s="660"/>
      <c r="D147" s="660"/>
      <c r="E147" s="660"/>
      <c r="F147" s="660"/>
      <c r="G147" s="660"/>
      <c r="H147" s="660"/>
      <c r="I147" s="660"/>
      <c r="J147" s="660"/>
      <c r="K147" s="660"/>
      <c r="L147" s="660"/>
      <c r="M147" s="660"/>
      <c r="N147" s="660"/>
      <c r="O147" s="660"/>
      <c r="P147" s="660"/>
      <c r="Q147" s="660"/>
      <c r="R147" s="660"/>
      <c r="S147" s="660"/>
      <c r="T147" s="660"/>
      <c r="U147" s="660"/>
    </row>
    <row r="148" spans="1:21" hidden="1" x14ac:dyDescent="0.25">
      <c r="A148" s="429" t="s">
        <v>109</v>
      </c>
      <c r="B148" s="432">
        <v>42156</v>
      </c>
      <c r="C148" s="432">
        <v>42338</v>
      </c>
      <c r="D148" s="429">
        <v>398.6</v>
      </c>
      <c r="E148" s="429">
        <v>0</v>
      </c>
      <c r="F148" s="429">
        <v>398.6</v>
      </c>
      <c r="G148" s="429">
        <v>0</v>
      </c>
      <c r="H148" s="429">
        <v>0</v>
      </c>
      <c r="I148" s="33">
        <v>0</v>
      </c>
      <c r="J148" s="429">
        <v>0</v>
      </c>
      <c r="K148" s="429">
        <v>0</v>
      </c>
      <c r="L148" s="429">
        <v>0</v>
      </c>
      <c r="M148" s="429">
        <v>0</v>
      </c>
      <c r="N148" s="429">
        <v>0</v>
      </c>
      <c r="O148" s="429">
        <v>0</v>
      </c>
      <c r="P148" s="429">
        <v>0</v>
      </c>
      <c r="Q148" s="429">
        <v>0</v>
      </c>
      <c r="R148" s="429">
        <v>0</v>
      </c>
      <c r="S148" s="429">
        <v>0</v>
      </c>
      <c r="T148" s="431"/>
      <c r="U148" s="431"/>
    </row>
    <row r="149" spans="1:21" ht="21" hidden="1" x14ac:dyDescent="0.25">
      <c r="A149" s="429" t="s">
        <v>116</v>
      </c>
      <c r="B149" s="431"/>
      <c r="C149" s="431"/>
      <c r="D149" s="429">
        <v>398.6</v>
      </c>
      <c r="E149" s="429">
        <v>0</v>
      </c>
      <c r="F149" s="429">
        <v>398.6</v>
      </c>
      <c r="G149" s="429">
        <v>0</v>
      </c>
      <c r="H149" s="429">
        <v>0</v>
      </c>
      <c r="I149" s="33">
        <v>0</v>
      </c>
      <c r="J149" s="429">
        <v>0</v>
      </c>
      <c r="K149" s="429">
        <v>0</v>
      </c>
      <c r="L149" s="429">
        <v>0</v>
      </c>
      <c r="M149" s="429">
        <v>0</v>
      </c>
      <c r="N149" s="429">
        <v>0</v>
      </c>
      <c r="O149" s="429">
        <v>0</v>
      </c>
      <c r="P149" s="429">
        <v>0</v>
      </c>
      <c r="Q149" s="429">
        <v>0</v>
      </c>
      <c r="R149" s="429">
        <v>0</v>
      </c>
      <c r="S149" s="429">
        <v>0</v>
      </c>
      <c r="T149" s="431"/>
      <c r="U149" s="431"/>
    </row>
    <row r="150" spans="1:21" hidden="1" x14ac:dyDescent="0.25">
      <c r="A150" s="660" t="s">
        <v>122</v>
      </c>
      <c r="B150" s="660"/>
      <c r="C150" s="660"/>
      <c r="D150" s="660"/>
      <c r="E150" s="660"/>
      <c r="F150" s="660"/>
      <c r="G150" s="660"/>
      <c r="H150" s="660"/>
      <c r="I150" s="660"/>
      <c r="J150" s="660"/>
      <c r="K150" s="660"/>
      <c r="L150" s="660"/>
      <c r="M150" s="660"/>
      <c r="N150" s="660"/>
      <c r="O150" s="660"/>
      <c r="P150" s="660"/>
      <c r="Q150" s="660"/>
      <c r="R150" s="660"/>
      <c r="S150" s="660"/>
      <c r="T150" s="660"/>
      <c r="U150" s="660"/>
    </row>
    <row r="151" spans="1:21" hidden="1" x14ac:dyDescent="0.25">
      <c r="A151" s="429" t="s">
        <v>109</v>
      </c>
      <c r="B151" s="432">
        <v>42005</v>
      </c>
      <c r="C151" s="432">
        <v>42369</v>
      </c>
      <c r="D151" s="429">
        <v>4665.1000000000004</v>
      </c>
      <c r="E151" s="429">
        <v>4665.1000000000004</v>
      </c>
      <c r="F151" s="429">
        <v>0</v>
      </c>
      <c r="G151" s="429">
        <v>0</v>
      </c>
      <c r="H151" s="429">
        <v>0</v>
      </c>
      <c r="I151" s="33">
        <v>684</v>
      </c>
      <c r="J151" s="429">
        <v>445.3</v>
      </c>
      <c r="K151" s="429">
        <v>445.3</v>
      </c>
      <c r="L151" s="429">
        <v>0</v>
      </c>
      <c r="M151" s="429">
        <v>0</v>
      </c>
      <c r="N151" s="429">
        <v>0</v>
      </c>
      <c r="O151" s="429">
        <v>445.3</v>
      </c>
      <c r="P151" s="429">
        <v>445.3</v>
      </c>
      <c r="Q151" s="429">
        <v>0</v>
      </c>
      <c r="R151" s="429">
        <v>0</v>
      </c>
      <c r="S151" s="429">
        <v>0</v>
      </c>
      <c r="T151" s="39">
        <v>65.099999999999994</v>
      </c>
      <c r="U151" s="429">
        <v>100</v>
      </c>
    </row>
    <row r="152" spans="1:21" ht="21" hidden="1" x14ac:dyDescent="0.25">
      <c r="A152" s="429" t="s">
        <v>116</v>
      </c>
      <c r="B152" s="431"/>
      <c r="C152" s="431"/>
      <c r="D152" s="429">
        <v>4665.1000000000004</v>
      </c>
      <c r="E152" s="429">
        <v>4665.1000000000004</v>
      </c>
      <c r="F152" s="429">
        <v>0</v>
      </c>
      <c r="G152" s="429">
        <v>0</v>
      </c>
      <c r="H152" s="429">
        <v>0</v>
      </c>
      <c r="I152" s="33">
        <v>684</v>
      </c>
      <c r="J152" s="429">
        <v>445.3</v>
      </c>
      <c r="K152" s="429">
        <v>445.3</v>
      </c>
      <c r="L152" s="429">
        <v>0</v>
      </c>
      <c r="M152" s="429">
        <v>0</v>
      </c>
      <c r="N152" s="429">
        <v>0</v>
      </c>
      <c r="O152" s="429">
        <v>445.3</v>
      </c>
      <c r="P152" s="429">
        <v>445.3</v>
      </c>
      <c r="Q152" s="429">
        <v>0</v>
      </c>
      <c r="R152" s="429">
        <v>0</v>
      </c>
      <c r="S152" s="429">
        <v>0</v>
      </c>
      <c r="T152" s="39">
        <v>65.099999999999994</v>
      </c>
      <c r="U152" s="429">
        <v>100</v>
      </c>
    </row>
    <row r="153" spans="1:21" hidden="1" x14ac:dyDescent="0.25">
      <c r="A153" s="660" t="s">
        <v>123</v>
      </c>
      <c r="B153" s="660"/>
      <c r="C153" s="660"/>
      <c r="D153" s="660"/>
      <c r="E153" s="660"/>
      <c r="F153" s="660"/>
      <c r="G153" s="660"/>
      <c r="H153" s="660"/>
      <c r="I153" s="660"/>
      <c r="J153" s="660"/>
      <c r="K153" s="660"/>
      <c r="L153" s="660"/>
      <c r="M153" s="660"/>
      <c r="N153" s="660"/>
      <c r="O153" s="660"/>
      <c r="P153" s="660"/>
      <c r="Q153" s="660"/>
      <c r="R153" s="660"/>
      <c r="S153" s="660"/>
      <c r="T153" s="660"/>
      <c r="U153" s="660"/>
    </row>
    <row r="154" spans="1:21" hidden="1" x14ac:dyDescent="0.25">
      <c r="A154" s="429" t="s">
        <v>109</v>
      </c>
      <c r="B154" s="432">
        <v>42005</v>
      </c>
      <c r="C154" s="432">
        <v>42369</v>
      </c>
      <c r="D154" s="429">
        <v>11529.9</v>
      </c>
      <c r="E154" s="429">
        <v>11529.9</v>
      </c>
      <c r="F154" s="429">
        <v>0</v>
      </c>
      <c r="G154" s="429">
        <v>0</v>
      </c>
      <c r="H154" s="429">
        <v>0</v>
      </c>
      <c r="I154" s="33">
        <v>1255.5</v>
      </c>
      <c r="J154" s="33">
        <v>797.3</v>
      </c>
      <c r="K154" s="33">
        <v>797.3</v>
      </c>
      <c r="L154" s="429">
        <v>0</v>
      </c>
      <c r="M154" s="429">
        <v>0</v>
      </c>
      <c r="N154" s="429">
        <v>0</v>
      </c>
      <c r="O154" s="33">
        <v>797.3</v>
      </c>
      <c r="P154" s="33">
        <v>797.3</v>
      </c>
      <c r="Q154" s="429">
        <v>0</v>
      </c>
      <c r="R154" s="429">
        <v>0</v>
      </c>
      <c r="S154" s="429">
        <v>0</v>
      </c>
      <c r="T154" s="40">
        <v>63.50457984866587</v>
      </c>
      <c r="U154" s="429">
        <v>100</v>
      </c>
    </row>
    <row r="155" spans="1:21" ht="21" hidden="1" x14ac:dyDescent="0.25">
      <c r="A155" s="429" t="s">
        <v>116</v>
      </c>
      <c r="B155" s="431"/>
      <c r="C155" s="431"/>
      <c r="D155" s="429">
        <v>11529.9</v>
      </c>
      <c r="E155" s="429">
        <v>11529.9</v>
      </c>
      <c r="F155" s="429">
        <v>0</v>
      </c>
      <c r="G155" s="429">
        <v>0</v>
      </c>
      <c r="H155" s="429">
        <v>0</v>
      </c>
      <c r="I155" s="33">
        <v>1255.5</v>
      </c>
      <c r="J155" s="33">
        <v>797.3</v>
      </c>
      <c r="K155" s="33">
        <v>797.3</v>
      </c>
      <c r="L155" s="429">
        <v>0</v>
      </c>
      <c r="M155" s="429">
        <v>0</v>
      </c>
      <c r="N155" s="429">
        <v>0</v>
      </c>
      <c r="O155" s="33">
        <v>797.3</v>
      </c>
      <c r="P155" s="33">
        <v>797.3</v>
      </c>
      <c r="Q155" s="429">
        <v>0</v>
      </c>
      <c r="R155" s="429">
        <v>0</v>
      </c>
      <c r="S155" s="429">
        <v>0</v>
      </c>
      <c r="T155" s="40">
        <v>63.50457984866587</v>
      </c>
      <c r="U155" s="429">
        <v>100</v>
      </c>
    </row>
    <row r="156" spans="1:21" x14ac:dyDescent="0.25">
      <c r="A156" s="660" t="s">
        <v>124</v>
      </c>
      <c r="B156" s="660"/>
      <c r="C156" s="660"/>
      <c r="D156" s="660"/>
      <c r="E156" s="660"/>
      <c r="F156" s="660"/>
      <c r="G156" s="660"/>
      <c r="H156" s="660"/>
      <c r="I156" s="660"/>
      <c r="J156" s="660"/>
      <c r="K156" s="660"/>
      <c r="L156" s="660"/>
      <c r="M156" s="660"/>
      <c r="N156" s="660"/>
      <c r="O156" s="660"/>
      <c r="P156" s="660"/>
      <c r="Q156" s="660"/>
      <c r="R156" s="660"/>
      <c r="S156" s="660"/>
      <c r="T156" s="660"/>
      <c r="U156" s="660"/>
    </row>
    <row r="157" spans="1:21" x14ac:dyDescent="0.25">
      <c r="A157" s="429" t="s">
        <v>109</v>
      </c>
      <c r="B157" s="432">
        <v>42036</v>
      </c>
      <c r="C157" s="432">
        <v>42278</v>
      </c>
      <c r="D157" s="429">
        <v>23887.5</v>
      </c>
      <c r="E157" s="429">
        <v>0</v>
      </c>
      <c r="F157" s="429">
        <v>23887.5</v>
      </c>
      <c r="G157" s="429">
        <v>0</v>
      </c>
      <c r="H157" s="429">
        <v>0</v>
      </c>
      <c r="I157" s="429">
        <v>0</v>
      </c>
      <c r="J157" s="429">
        <v>0</v>
      </c>
      <c r="K157" s="429">
        <v>0</v>
      </c>
      <c r="L157" s="429">
        <v>0</v>
      </c>
      <c r="M157" s="429">
        <v>0</v>
      </c>
      <c r="N157" s="429">
        <v>0</v>
      </c>
      <c r="O157" s="429">
        <v>0</v>
      </c>
      <c r="P157" s="429">
        <v>0</v>
      </c>
      <c r="Q157" s="429">
        <v>0</v>
      </c>
      <c r="R157" s="429">
        <v>0</v>
      </c>
      <c r="S157" s="429">
        <v>0</v>
      </c>
      <c r="T157" s="429">
        <v>0</v>
      </c>
      <c r="U157" s="431">
        <v>0</v>
      </c>
    </row>
    <row r="158" spans="1:21" ht="21" hidden="1" x14ac:dyDescent="0.25">
      <c r="A158" s="429" t="s">
        <v>116</v>
      </c>
      <c r="B158" s="429"/>
      <c r="C158" s="429"/>
      <c r="D158" s="429">
        <v>23887.5</v>
      </c>
      <c r="E158" s="429">
        <v>0</v>
      </c>
      <c r="F158" s="429">
        <v>23887.5</v>
      </c>
      <c r="G158" s="429">
        <v>0</v>
      </c>
      <c r="H158" s="429">
        <v>0</v>
      </c>
      <c r="I158" s="429">
        <v>0</v>
      </c>
      <c r="J158" s="429">
        <v>0</v>
      </c>
      <c r="K158" s="429">
        <v>0</v>
      </c>
      <c r="L158" s="429">
        <v>0</v>
      </c>
      <c r="M158" s="429">
        <v>0</v>
      </c>
      <c r="N158" s="429">
        <v>0</v>
      </c>
      <c r="O158" s="429">
        <v>0</v>
      </c>
      <c r="P158" s="429">
        <v>0</v>
      </c>
      <c r="Q158" s="429">
        <v>0</v>
      </c>
      <c r="R158" s="429">
        <v>0</v>
      </c>
      <c r="S158" s="429">
        <v>0</v>
      </c>
      <c r="T158" s="429">
        <v>0</v>
      </c>
      <c r="U158" s="431">
        <v>0</v>
      </c>
    </row>
    <row r="159" spans="1:21" hidden="1" x14ac:dyDescent="0.25">
      <c r="A159" s="660" t="s">
        <v>125</v>
      </c>
      <c r="B159" s="660"/>
      <c r="C159" s="660"/>
      <c r="D159" s="660"/>
      <c r="E159" s="660"/>
      <c r="F159" s="660"/>
      <c r="G159" s="660"/>
      <c r="H159" s="660"/>
      <c r="I159" s="660"/>
      <c r="J159" s="660"/>
      <c r="K159" s="660"/>
      <c r="L159" s="660"/>
      <c r="M159" s="660"/>
      <c r="N159" s="660"/>
      <c r="O159" s="660"/>
      <c r="P159" s="660"/>
      <c r="Q159" s="660"/>
      <c r="R159" s="660"/>
      <c r="S159" s="660"/>
      <c r="T159" s="660"/>
      <c r="U159" s="660"/>
    </row>
    <row r="160" spans="1:21" hidden="1" x14ac:dyDescent="0.25">
      <c r="A160" s="429" t="s">
        <v>109</v>
      </c>
      <c r="B160" s="432">
        <v>42036</v>
      </c>
      <c r="C160" s="432">
        <v>42278</v>
      </c>
      <c r="D160" s="429">
        <v>23887.5</v>
      </c>
      <c r="E160" s="429">
        <v>0</v>
      </c>
      <c r="F160" s="429">
        <v>23887.5</v>
      </c>
      <c r="G160" s="429">
        <v>0</v>
      </c>
      <c r="H160" s="429">
        <v>0</v>
      </c>
      <c r="I160" s="429">
        <v>0</v>
      </c>
      <c r="J160" s="429">
        <v>0</v>
      </c>
      <c r="K160" s="429">
        <v>0</v>
      </c>
      <c r="L160" s="429">
        <v>0</v>
      </c>
      <c r="M160" s="429">
        <v>0</v>
      </c>
      <c r="N160" s="429">
        <v>0</v>
      </c>
      <c r="O160" s="429">
        <v>0</v>
      </c>
      <c r="P160" s="429">
        <v>0</v>
      </c>
      <c r="Q160" s="429">
        <v>0</v>
      </c>
      <c r="R160" s="429">
        <v>0</v>
      </c>
      <c r="S160" s="429">
        <v>0</v>
      </c>
      <c r="T160" s="429">
        <v>0</v>
      </c>
      <c r="U160" s="429">
        <v>0</v>
      </c>
    </row>
    <row r="161" spans="1:21" ht="21" hidden="1" x14ac:dyDescent="0.25">
      <c r="A161" s="429" t="s">
        <v>116</v>
      </c>
      <c r="B161" s="429"/>
      <c r="C161" s="429"/>
      <c r="D161" s="429">
        <v>23887.5</v>
      </c>
      <c r="E161" s="429">
        <v>0</v>
      </c>
      <c r="F161" s="429">
        <v>23887.5</v>
      </c>
      <c r="G161" s="429">
        <v>0</v>
      </c>
      <c r="H161" s="429">
        <v>0</v>
      </c>
      <c r="I161" s="429">
        <v>0</v>
      </c>
      <c r="J161" s="429">
        <v>0</v>
      </c>
      <c r="K161" s="429">
        <v>0</v>
      </c>
      <c r="L161" s="429">
        <v>0</v>
      </c>
      <c r="M161" s="429">
        <v>0</v>
      </c>
      <c r="N161" s="429">
        <v>0</v>
      </c>
      <c r="O161" s="429">
        <v>0</v>
      </c>
      <c r="P161" s="429">
        <v>0</v>
      </c>
      <c r="Q161" s="429">
        <v>0</v>
      </c>
      <c r="R161" s="429">
        <v>0</v>
      </c>
      <c r="S161" s="429">
        <v>0</v>
      </c>
      <c r="T161" s="429">
        <v>0</v>
      </c>
      <c r="U161" s="429">
        <v>0</v>
      </c>
    </row>
    <row r="162" spans="1:21" x14ac:dyDescent="0.25">
      <c r="A162" s="660" t="s">
        <v>126</v>
      </c>
      <c r="B162" s="660"/>
      <c r="C162" s="660"/>
      <c r="D162" s="660"/>
      <c r="E162" s="660"/>
      <c r="F162" s="660"/>
      <c r="G162" s="660"/>
      <c r="H162" s="660"/>
      <c r="I162" s="660"/>
      <c r="J162" s="660"/>
      <c r="K162" s="660"/>
      <c r="L162" s="660"/>
      <c r="M162" s="660"/>
      <c r="N162" s="660"/>
      <c r="O162" s="660"/>
      <c r="P162" s="660"/>
      <c r="Q162" s="660"/>
      <c r="R162" s="660"/>
      <c r="S162" s="660"/>
      <c r="T162" s="660"/>
      <c r="U162" s="660"/>
    </row>
    <row r="163" spans="1:21" x14ac:dyDescent="0.25">
      <c r="A163" s="429" t="s">
        <v>109</v>
      </c>
      <c r="B163" s="432">
        <v>42064</v>
      </c>
      <c r="C163" s="432">
        <v>42369</v>
      </c>
      <c r="D163" s="428">
        <v>11691</v>
      </c>
      <c r="E163" s="429">
        <v>7632.8</v>
      </c>
      <c r="F163" s="429">
        <v>4058.2</v>
      </c>
      <c r="G163" s="429">
        <v>0</v>
      </c>
      <c r="H163" s="429">
        <v>0</v>
      </c>
      <c r="I163" s="33">
        <v>62.2</v>
      </c>
      <c r="J163" s="429">
        <v>0</v>
      </c>
      <c r="K163" s="429">
        <v>0</v>
      </c>
      <c r="L163" s="429">
        <v>0</v>
      </c>
      <c r="M163" s="429">
        <v>0</v>
      </c>
      <c r="N163" s="429">
        <v>0</v>
      </c>
      <c r="O163" s="429">
        <v>0</v>
      </c>
      <c r="P163" s="429">
        <v>0</v>
      </c>
      <c r="Q163" s="429">
        <v>0</v>
      </c>
      <c r="R163" s="429">
        <v>0</v>
      </c>
      <c r="S163" s="429">
        <v>0</v>
      </c>
      <c r="T163" s="429">
        <v>0</v>
      </c>
      <c r="U163" s="429">
        <v>0</v>
      </c>
    </row>
    <row r="164" spans="1:21" ht="21" hidden="1" x14ac:dyDescent="0.25">
      <c r="A164" s="32" t="s">
        <v>116</v>
      </c>
      <c r="B164" s="32"/>
      <c r="C164" s="32"/>
      <c r="D164" s="34">
        <v>11691</v>
      </c>
      <c r="E164" s="32">
        <v>7632.8</v>
      </c>
      <c r="F164" s="32">
        <v>4058.2</v>
      </c>
      <c r="G164" s="32">
        <v>0</v>
      </c>
      <c r="H164" s="32">
        <v>0</v>
      </c>
      <c r="I164" s="33">
        <v>62.2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32">
        <v>0</v>
      </c>
      <c r="Q164" s="32">
        <v>0</v>
      </c>
      <c r="R164" s="32">
        <v>0</v>
      </c>
      <c r="S164" s="32">
        <v>0</v>
      </c>
      <c r="T164" s="32">
        <v>0</v>
      </c>
      <c r="U164" s="32">
        <v>0</v>
      </c>
    </row>
    <row r="165" spans="1:21" hidden="1" x14ac:dyDescent="0.25">
      <c r="A165" s="654" t="s">
        <v>127</v>
      </c>
      <c r="B165" s="654"/>
      <c r="C165" s="654"/>
      <c r="D165" s="654"/>
      <c r="E165" s="654"/>
      <c r="F165" s="654"/>
      <c r="G165" s="654"/>
      <c r="H165" s="654"/>
      <c r="I165" s="654"/>
      <c r="J165" s="654"/>
      <c r="K165" s="654"/>
      <c r="L165" s="654"/>
      <c r="M165" s="654"/>
      <c r="N165" s="654"/>
      <c r="O165" s="654"/>
      <c r="P165" s="654"/>
      <c r="Q165" s="654"/>
      <c r="R165" s="654"/>
      <c r="S165" s="654"/>
      <c r="T165" s="654"/>
      <c r="U165" s="654"/>
    </row>
    <row r="166" spans="1:21" hidden="1" x14ac:dyDescent="0.25">
      <c r="A166" s="32" t="s">
        <v>109</v>
      </c>
      <c r="B166" s="31">
        <v>42064</v>
      </c>
      <c r="C166" s="31">
        <v>42323</v>
      </c>
      <c r="D166" s="32">
        <v>4058.2</v>
      </c>
      <c r="E166" s="32">
        <v>0</v>
      </c>
      <c r="F166" s="32">
        <v>4058.2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  <c r="P166" s="32">
        <v>0</v>
      </c>
      <c r="Q166" s="32">
        <v>0</v>
      </c>
      <c r="R166" s="32">
        <v>0</v>
      </c>
      <c r="S166" s="32">
        <v>0</v>
      </c>
      <c r="T166" s="32">
        <v>0</v>
      </c>
      <c r="U166" s="32">
        <v>0</v>
      </c>
    </row>
    <row r="167" spans="1:21" ht="21" hidden="1" x14ac:dyDescent="0.25">
      <c r="A167" s="32" t="s">
        <v>116</v>
      </c>
      <c r="B167" s="32"/>
      <c r="C167" s="32"/>
      <c r="D167" s="32">
        <v>4058.2</v>
      </c>
      <c r="E167" s="32">
        <v>0</v>
      </c>
      <c r="F167" s="32">
        <v>4058.2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</row>
    <row r="168" spans="1:21" hidden="1" x14ac:dyDescent="0.25">
      <c r="A168" s="654" t="s">
        <v>128</v>
      </c>
      <c r="B168" s="654"/>
      <c r="C168" s="654"/>
      <c r="D168" s="654"/>
      <c r="E168" s="654"/>
      <c r="F168" s="654"/>
      <c r="G168" s="654"/>
      <c r="H168" s="654"/>
      <c r="I168" s="654"/>
      <c r="J168" s="654"/>
      <c r="K168" s="654"/>
      <c r="L168" s="654"/>
      <c r="M168" s="654"/>
      <c r="N168" s="654"/>
      <c r="O168" s="654"/>
      <c r="P168" s="654"/>
      <c r="Q168" s="654"/>
      <c r="R168" s="654"/>
      <c r="S168" s="654"/>
      <c r="T168" s="654"/>
      <c r="U168" s="654"/>
    </row>
    <row r="169" spans="1:21" hidden="1" x14ac:dyDescent="0.25">
      <c r="A169" s="32" t="s">
        <v>109</v>
      </c>
      <c r="B169" s="31">
        <v>42095</v>
      </c>
      <c r="C169" s="31">
        <v>42369</v>
      </c>
      <c r="D169" s="32">
        <v>7632.8</v>
      </c>
      <c r="E169" s="32">
        <v>7632.8</v>
      </c>
      <c r="F169" s="32">
        <v>0</v>
      </c>
      <c r="G169" s="32">
        <v>0</v>
      </c>
      <c r="H169" s="32">
        <v>0</v>
      </c>
      <c r="I169" s="33">
        <v>62.2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0</v>
      </c>
      <c r="Q169" s="32">
        <v>0</v>
      </c>
      <c r="R169" s="32">
        <v>0</v>
      </c>
      <c r="S169" s="32">
        <v>0</v>
      </c>
      <c r="T169" s="32">
        <v>0</v>
      </c>
      <c r="U169" s="32">
        <v>0</v>
      </c>
    </row>
    <row r="170" spans="1:21" ht="21" hidden="1" x14ac:dyDescent="0.25">
      <c r="A170" s="32" t="s">
        <v>116</v>
      </c>
      <c r="B170" s="32"/>
      <c r="C170" s="32"/>
      <c r="D170" s="32">
        <v>7632.8</v>
      </c>
      <c r="E170" s="32">
        <v>7632.8</v>
      </c>
      <c r="F170" s="32">
        <v>0</v>
      </c>
      <c r="G170" s="32">
        <v>0</v>
      </c>
      <c r="H170" s="32">
        <v>0</v>
      </c>
      <c r="I170" s="41">
        <v>62.2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</row>
    <row r="172" spans="1:21" ht="18.75" x14ac:dyDescent="0.3">
      <c r="A172" s="85" t="s">
        <v>827</v>
      </c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</row>
    <row r="173" spans="1:21" x14ac:dyDescent="0.25">
      <c r="A173" s="452" t="s">
        <v>129</v>
      </c>
      <c r="B173" s="452" t="s">
        <v>130</v>
      </c>
      <c r="C173" s="452" t="s">
        <v>131</v>
      </c>
      <c r="D173" s="661" t="s">
        <v>100</v>
      </c>
      <c r="E173" s="661"/>
      <c r="F173" s="661"/>
      <c r="G173" s="661"/>
      <c r="H173" s="661"/>
      <c r="I173" s="661"/>
      <c r="J173" s="661"/>
      <c r="K173" s="661"/>
      <c r="L173" s="661"/>
      <c r="M173" s="661"/>
      <c r="N173" s="661"/>
      <c r="O173" s="661"/>
      <c r="P173" s="661"/>
      <c r="Q173" s="661"/>
      <c r="R173" s="661"/>
      <c r="S173" s="661"/>
      <c r="T173" s="661"/>
      <c r="U173" s="661"/>
    </row>
    <row r="174" spans="1:21" x14ac:dyDescent="0.25">
      <c r="A174" s="452"/>
      <c r="B174" s="452"/>
      <c r="C174" s="452"/>
      <c r="D174" s="661" t="s">
        <v>103</v>
      </c>
      <c r="E174" s="661"/>
      <c r="F174" s="661"/>
      <c r="G174" s="661"/>
      <c r="H174" s="661"/>
      <c r="I174" s="452" t="s">
        <v>132</v>
      </c>
      <c r="J174" s="661" t="s">
        <v>8</v>
      </c>
      <c r="K174" s="661"/>
      <c r="L174" s="661"/>
      <c r="M174" s="661"/>
      <c r="N174" s="661"/>
      <c r="O174" s="661" t="s">
        <v>9</v>
      </c>
      <c r="P174" s="661"/>
      <c r="Q174" s="661"/>
      <c r="R174" s="661"/>
      <c r="S174" s="661"/>
      <c r="T174" s="452" t="s">
        <v>101</v>
      </c>
      <c r="U174" s="452" t="s">
        <v>133</v>
      </c>
    </row>
    <row r="175" spans="1:21" x14ac:dyDescent="0.25">
      <c r="A175" s="452"/>
      <c r="B175" s="452"/>
      <c r="C175" s="452"/>
      <c r="D175" s="452" t="s">
        <v>105</v>
      </c>
      <c r="E175" s="662" t="s">
        <v>11</v>
      </c>
      <c r="F175" s="662"/>
      <c r="G175" s="662"/>
      <c r="H175" s="662"/>
      <c r="I175" s="452"/>
      <c r="J175" s="452" t="s">
        <v>105</v>
      </c>
      <c r="K175" s="661" t="s">
        <v>11</v>
      </c>
      <c r="L175" s="661"/>
      <c r="M175" s="661"/>
      <c r="N175" s="661"/>
      <c r="O175" s="452" t="s">
        <v>105</v>
      </c>
      <c r="P175" s="661" t="s">
        <v>11</v>
      </c>
      <c r="Q175" s="661"/>
      <c r="R175" s="661"/>
      <c r="S175" s="661"/>
      <c r="T175" s="452"/>
      <c r="U175" s="452"/>
    </row>
    <row r="176" spans="1:21" ht="124.5" customHeight="1" x14ac:dyDescent="0.25">
      <c r="A176" s="452"/>
      <c r="B176" s="452"/>
      <c r="C176" s="452"/>
      <c r="D176" s="452"/>
      <c r="E176" s="404" t="s">
        <v>134</v>
      </c>
      <c r="F176" s="404" t="s">
        <v>13</v>
      </c>
      <c r="G176" s="404" t="s">
        <v>14</v>
      </c>
      <c r="H176" s="404" t="s">
        <v>135</v>
      </c>
      <c r="I176" s="452"/>
      <c r="J176" s="452"/>
      <c r="K176" s="404" t="s">
        <v>134</v>
      </c>
      <c r="L176" s="404" t="s">
        <v>13</v>
      </c>
      <c r="M176" s="404" t="s">
        <v>14</v>
      </c>
      <c r="N176" s="404" t="s">
        <v>135</v>
      </c>
      <c r="O176" s="452"/>
      <c r="P176" s="404" t="s">
        <v>134</v>
      </c>
      <c r="Q176" s="404" t="s">
        <v>13</v>
      </c>
      <c r="R176" s="404" t="s">
        <v>14</v>
      </c>
      <c r="S176" s="404" t="s">
        <v>135</v>
      </c>
      <c r="T176" s="452"/>
      <c r="U176" s="452"/>
    </row>
    <row r="177" spans="1:21" x14ac:dyDescent="0.25">
      <c r="A177" s="435">
        <v>1</v>
      </c>
      <c r="B177" s="435">
        <v>2</v>
      </c>
      <c r="C177" s="435">
        <v>3</v>
      </c>
      <c r="D177" s="435">
        <v>4</v>
      </c>
      <c r="E177" s="435">
        <v>5</v>
      </c>
      <c r="F177" s="435">
        <v>6</v>
      </c>
      <c r="G177" s="435">
        <v>7</v>
      </c>
      <c r="H177" s="435">
        <v>8</v>
      </c>
      <c r="I177" s="435">
        <v>9</v>
      </c>
      <c r="J177" s="435">
        <v>10</v>
      </c>
      <c r="K177" s="435">
        <v>11</v>
      </c>
      <c r="L177" s="435">
        <v>12</v>
      </c>
      <c r="M177" s="435">
        <v>13</v>
      </c>
      <c r="N177" s="435">
        <v>14</v>
      </c>
      <c r="O177" s="435">
        <v>15</v>
      </c>
      <c r="P177" s="435">
        <v>16</v>
      </c>
      <c r="Q177" s="435">
        <v>17</v>
      </c>
      <c r="R177" s="435">
        <v>18</v>
      </c>
      <c r="S177" s="435">
        <v>19</v>
      </c>
      <c r="T177" s="435">
        <v>20</v>
      </c>
      <c r="U177" s="435">
        <v>21</v>
      </c>
    </row>
    <row r="178" spans="1:21" ht="79.5" customHeight="1" x14ac:dyDescent="0.25">
      <c r="A178" s="403" t="s">
        <v>136</v>
      </c>
      <c r="B178" s="408"/>
      <c r="C178" s="408"/>
      <c r="D178" s="46">
        <f>D179+D180+D182+D183+D184+D188+D191+D233+D247+D272+D289+D296+D300</f>
        <v>1204418.3793814431</v>
      </c>
      <c r="E178" s="46">
        <f>E179+E180+E182+E183+E184+E188+E191+E233+E247+E272+E289+E296+E300</f>
        <v>11026.9</v>
      </c>
      <c r="F178" s="46">
        <f>F179+F180+F182+F183+F184+F188+F191+F233+F247+F272+F289+F296+F300</f>
        <v>1187503.9999999998</v>
      </c>
      <c r="G178" s="46">
        <f>G179+G180+G182+G183+G184+G188+G191+G233+G247+G272+G289+G296+G300</f>
        <v>5887.4793814432996</v>
      </c>
      <c r="H178" s="46"/>
      <c r="I178" s="46">
        <f>I179+I180+I182+I183+I184+I188+I191+I233+I247+I272+I289+I296+I300</f>
        <v>166522.9</v>
      </c>
      <c r="J178" s="46">
        <f>J179+J180+J182+J183+J184+J188+J191+J233+J247+J272+J289+J296+J300</f>
        <v>94112.299999999988</v>
      </c>
      <c r="K178" s="46">
        <f>K179+K180+K182+K183+K184+K188+K191+K233+K247+K272+K289+K296+K300</f>
        <v>0</v>
      </c>
      <c r="L178" s="46">
        <f>L179+L180+L182+L183+L184+L188+L191+L233+L247+L272+L289+L296+L300</f>
        <v>93828.2</v>
      </c>
      <c r="M178" s="46">
        <f>M179+M180+M182+M183+M184+M188+M191+M233+M247+M272+M289+M296+M300</f>
        <v>284.10000000000002</v>
      </c>
      <c r="N178" s="46"/>
      <c r="O178" s="46">
        <f>O179+O180+O182+O183+O184+O188+O191+O233+O247+O272+O289+O296+O300</f>
        <v>94112.299999999988</v>
      </c>
      <c r="P178" s="46">
        <f>P179+P180+P182+P183+P184+P188+P191+P233+P247+P272+P289+P296+P300</f>
        <v>0</v>
      </c>
      <c r="Q178" s="46">
        <f>Q179+Q180+Q182+Q183+Q184+Q188+Q191+Q233+Q247+Q272+Q289+Q296+Q300</f>
        <v>93828.2</v>
      </c>
      <c r="R178" s="46">
        <f>R179+R180+R182+R183+R184+R188+R191+R233+R247+R272+R289+R296+R300</f>
        <v>284.10000000000002</v>
      </c>
      <c r="S178" s="46"/>
      <c r="T178" s="47">
        <f>L178/I178</f>
        <v>0.56345523648699369</v>
      </c>
      <c r="U178" s="47">
        <f>Q178/L178</f>
        <v>1</v>
      </c>
    </row>
    <row r="179" spans="1:21" ht="87" customHeight="1" x14ac:dyDescent="0.25">
      <c r="A179" s="94" t="s">
        <v>137</v>
      </c>
      <c r="B179" s="410"/>
      <c r="C179" s="410"/>
      <c r="D179" s="58">
        <v>0</v>
      </c>
      <c r="E179" s="46"/>
      <c r="F179" s="58">
        <v>0</v>
      </c>
      <c r="G179" s="46"/>
      <c r="H179" s="46"/>
      <c r="I179" s="58">
        <v>0</v>
      </c>
      <c r="J179" s="58">
        <v>0</v>
      </c>
      <c r="K179" s="46"/>
      <c r="L179" s="58">
        <v>0</v>
      </c>
      <c r="M179" s="46"/>
      <c r="N179" s="46"/>
      <c r="O179" s="58">
        <v>0</v>
      </c>
      <c r="P179" s="46"/>
      <c r="Q179" s="58">
        <v>0</v>
      </c>
      <c r="R179" s="46"/>
      <c r="S179" s="46"/>
      <c r="T179" s="74">
        <v>0</v>
      </c>
      <c r="U179" s="74">
        <v>0</v>
      </c>
    </row>
    <row r="180" spans="1:21" ht="66" customHeight="1" x14ac:dyDescent="0.25">
      <c r="A180" s="344" t="s">
        <v>138</v>
      </c>
      <c r="B180" s="46"/>
      <c r="C180" s="46"/>
      <c r="D180" s="46">
        <f>D181</f>
        <v>64872.5</v>
      </c>
      <c r="E180" s="46"/>
      <c r="F180" s="46">
        <f>F181</f>
        <v>64872.5</v>
      </c>
      <c r="G180" s="46"/>
      <c r="H180" s="46"/>
      <c r="I180" s="46">
        <f t="shared" ref="I180:J180" si="0">I181</f>
        <v>13726.5</v>
      </c>
      <c r="J180" s="46">
        <f t="shared" si="0"/>
        <v>11364.3</v>
      </c>
      <c r="K180" s="46"/>
      <c r="L180" s="46">
        <f>L181</f>
        <v>11364.3</v>
      </c>
      <c r="M180" s="46"/>
      <c r="N180" s="46"/>
      <c r="O180" s="46">
        <f>O181</f>
        <v>11364.3</v>
      </c>
      <c r="P180" s="46"/>
      <c r="Q180" s="46">
        <f>Q181</f>
        <v>11364.3</v>
      </c>
      <c r="R180" s="46"/>
      <c r="S180" s="46"/>
      <c r="T180" s="74">
        <f>L180/I180</f>
        <v>0.8279095180854551</v>
      </c>
      <c r="U180" s="74">
        <f>Q180/L180</f>
        <v>1</v>
      </c>
    </row>
    <row r="181" spans="1:21" ht="52.5" customHeight="1" x14ac:dyDescent="0.25">
      <c r="A181" s="86" t="s">
        <v>139</v>
      </c>
      <c r="B181" s="408">
        <v>2015</v>
      </c>
      <c r="C181" s="408">
        <v>2015</v>
      </c>
      <c r="D181" s="53">
        <v>64872.5</v>
      </c>
      <c r="E181" s="56"/>
      <c r="F181" s="53">
        <v>64872.5</v>
      </c>
      <c r="G181" s="435"/>
      <c r="H181" s="435"/>
      <c r="I181" s="53">
        <v>13726.5</v>
      </c>
      <c r="J181" s="87">
        <f>L181</f>
        <v>11364.3</v>
      </c>
      <c r="K181" s="87"/>
      <c r="L181" s="87">
        <v>11364.3</v>
      </c>
      <c r="M181" s="53"/>
      <c r="N181" s="53"/>
      <c r="O181" s="87">
        <f>Q181</f>
        <v>11364.3</v>
      </c>
      <c r="P181" s="87"/>
      <c r="Q181" s="87">
        <v>11364.3</v>
      </c>
      <c r="R181" s="53"/>
      <c r="S181" s="53"/>
      <c r="T181" s="74">
        <f>J181/I181</f>
        <v>0.8279095180854551</v>
      </c>
      <c r="U181" s="74">
        <f>Q181/L181</f>
        <v>1</v>
      </c>
    </row>
    <row r="182" spans="1:21" ht="68.25" customHeight="1" x14ac:dyDescent="0.25">
      <c r="A182" s="344" t="s">
        <v>140</v>
      </c>
      <c r="B182" s="408">
        <v>2015</v>
      </c>
      <c r="C182" s="408">
        <v>2015</v>
      </c>
      <c r="D182" s="53">
        <v>1585.4</v>
      </c>
      <c r="E182" s="56"/>
      <c r="F182" s="53">
        <v>1585.4</v>
      </c>
      <c r="G182" s="435"/>
      <c r="H182" s="435"/>
      <c r="I182" s="53">
        <v>1486.4</v>
      </c>
      <c r="J182" s="53">
        <f>L182</f>
        <v>692</v>
      </c>
      <c r="K182" s="53"/>
      <c r="L182" s="53">
        <v>692</v>
      </c>
      <c r="M182" s="53"/>
      <c r="N182" s="53"/>
      <c r="O182" s="53">
        <f>Q182</f>
        <v>692</v>
      </c>
      <c r="P182" s="53"/>
      <c r="Q182" s="53">
        <v>692</v>
      </c>
      <c r="R182" s="53"/>
      <c r="S182" s="53"/>
      <c r="T182" s="74">
        <f>L182/I182</f>
        <v>0.46555435952637242</v>
      </c>
      <c r="U182" s="74">
        <f>Q182/L182</f>
        <v>1</v>
      </c>
    </row>
    <row r="183" spans="1:21" ht="54.75" customHeight="1" x14ac:dyDescent="0.25">
      <c r="A183" s="344" t="s">
        <v>141</v>
      </c>
      <c r="B183" s="408">
        <v>2015</v>
      </c>
      <c r="C183" s="408">
        <v>2015</v>
      </c>
      <c r="D183" s="53">
        <v>1800</v>
      </c>
      <c r="E183" s="56"/>
      <c r="F183" s="53">
        <v>1800</v>
      </c>
      <c r="G183" s="435"/>
      <c r="H183" s="435"/>
      <c r="I183" s="53">
        <v>189.7</v>
      </c>
      <c r="J183" s="53">
        <f>L183</f>
        <v>189.7</v>
      </c>
      <c r="K183" s="53"/>
      <c r="L183" s="87">
        <v>189.7</v>
      </c>
      <c r="M183" s="53"/>
      <c r="N183" s="53"/>
      <c r="O183" s="53">
        <f>J183</f>
        <v>189.7</v>
      </c>
      <c r="P183" s="53"/>
      <c r="Q183" s="53">
        <f>O183</f>
        <v>189.7</v>
      </c>
      <c r="R183" s="53"/>
      <c r="S183" s="53"/>
      <c r="T183" s="74">
        <f>J183/I183</f>
        <v>1</v>
      </c>
      <c r="U183" s="74">
        <f>Q183/L183</f>
        <v>1</v>
      </c>
    </row>
    <row r="184" spans="1:21" ht="53.25" customHeight="1" x14ac:dyDescent="0.25">
      <c r="A184" s="344" t="s">
        <v>142</v>
      </c>
      <c r="B184" s="410">
        <v>2014</v>
      </c>
      <c r="C184" s="410">
        <v>2015</v>
      </c>
      <c r="D184" s="46">
        <f>F184</f>
        <v>12137.9</v>
      </c>
      <c r="E184" s="46"/>
      <c r="F184" s="46">
        <f>F186+F187</f>
        <v>12137.9</v>
      </c>
      <c r="G184" s="46"/>
      <c r="H184" s="46"/>
      <c r="I184" s="46">
        <f>I194</f>
        <v>0</v>
      </c>
      <c r="J184" s="46">
        <f>J194</f>
        <v>0</v>
      </c>
      <c r="K184" s="46"/>
      <c r="L184" s="46">
        <f>L194</f>
        <v>0</v>
      </c>
      <c r="M184" s="46"/>
      <c r="N184" s="46"/>
      <c r="O184" s="46">
        <f>O194</f>
        <v>0</v>
      </c>
      <c r="P184" s="46"/>
      <c r="Q184" s="46">
        <f>Q194</f>
        <v>0</v>
      </c>
      <c r="R184" s="46"/>
      <c r="S184" s="46"/>
      <c r="T184" s="47">
        <v>0</v>
      </c>
      <c r="U184" s="47">
        <v>0</v>
      </c>
    </row>
    <row r="185" spans="1:21" hidden="1" x14ac:dyDescent="0.25">
      <c r="A185" s="344" t="s">
        <v>143</v>
      </c>
      <c r="B185" s="410"/>
      <c r="C185" s="410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7"/>
      <c r="U185" s="47"/>
    </row>
    <row r="186" spans="1:21" ht="22.5" hidden="1" x14ac:dyDescent="0.25">
      <c r="A186" s="88" t="s">
        <v>144</v>
      </c>
      <c r="B186" s="410">
        <v>2015</v>
      </c>
      <c r="C186" s="410">
        <v>2015</v>
      </c>
      <c r="D186" s="46">
        <f>F186</f>
        <v>5137.8999999999996</v>
      </c>
      <c r="E186" s="46"/>
      <c r="F186" s="46">
        <f>3760+1377.9</f>
        <v>5137.8999999999996</v>
      </c>
      <c r="G186" s="46"/>
      <c r="H186" s="46"/>
      <c r="I186" s="46">
        <v>0</v>
      </c>
      <c r="J186" s="46">
        <v>0</v>
      </c>
      <c r="K186" s="46"/>
      <c r="L186" s="46">
        <v>0</v>
      </c>
      <c r="M186" s="46"/>
      <c r="N186" s="46"/>
      <c r="O186" s="46">
        <v>0</v>
      </c>
      <c r="P186" s="46"/>
      <c r="Q186" s="46">
        <v>0</v>
      </c>
      <c r="R186" s="46"/>
      <c r="S186" s="46"/>
      <c r="T186" s="47">
        <v>0</v>
      </c>
      <c r="U186" s="47">
        <v>0</v>
      </c>
    </row>
    <row r="187" spans="1:21" ht="67.5" hidden="1" x14ac:dyDescent="0.25">
      <c r="A187" s="88" t="s">
        <v>145</v>
      </c>
      <c r="B187" s="410">
        <v>2015</v>
      </c>
      <c r="C187" s="410">
        <v>2015</v>
      </c>
      <c r="D187" s="46">
        <f>F187</f>
        <v>7000</v>
      </c>
      <c r="E187" s="46"/>
      <c r="F187" s="46">
        <v>7000</v>
      </c>
      <c r="G187" s="46"/>
      <c r="H187" s="46"/>
      <c r="I187" s="46">
        <v>0</v>
      </c>
      <c r="J187" s="46">
        <v>0</v>
      </c>
      <c r="K187" s="46"/>
      <c r="L187" s="46">
        <v>0</v>
      </c>
      <c r="M187" s="46"/>
      <c r="N187" s="46"/>
      <c r="O187" s="46">
        <v>0</v>
      </c>
      <c r="P187" s="46"/>
      <c r="Q187" s="46">
        <v>0</v>
      </c>
      <c r="R187" s="46"/>
      <c r="S187" s="46"/>
      <c r="T187" s="47">
        <v>0</v>
      </c>
      <c r="U187" s="47">
        <v>0</v>
      </c>
    </row>
    <row r="188" spans="1:21" ht="43.5" customHeight="1" x14ac:dyDescent="0.25">
      <c r="A188" s="344" t="s">
        <v>146</v>
      </c>
      <c r="B188" s="410"/>
      <c r="C188" s="410"/>
      <c r="D188" s="46">
        <f>F188</f>
        <v>144.5</v>
      </c>
      <c r="E188" s="46"/>
      <c r="F188" s="46">
        <v>144.5</v>
      </c>
      <c r="G188" s="46"/>
      <c r="H188" s="46"/>
      <c r="I188" s="46">
        <v>36.200000000000003</v>
      </c>
      <c r="J188" s="46">
        <f>J196</f>
        <v>0</v>
      </c>
      <c r="K188" s="46"/>
      <c r="L188" s="46">
        <f>L196</f>
        <v>0</v>
      </c>
      <c r="M188" s="46"/>
      <c r="N188" s="46"/>
      <c r="O188" s="46">
        <f>O196</f>
        <v>0</v>
      </c>
      <c r="P188" s="46"/>
      <c r="Q188" s="46">
        <f>Q196</f>
        <v>0</v>
      </c>
      <c r="R188" s="46"/>
      <c r="S188" s="46"/>
      <c r="T188" s="47">
        <v>0</v>
      </c>
      <c r="U188" s="47">
        <v>0</v>
      </c>
    </row>
    <row r="189" spans="1:21" hidden="1" x14ac:dyDescent="0.25">
      <c r="A189" s="344" t="s">
        <v>143</v>
      </c>
      <c r="B189" s="410"/>
      <c r="C189" s="410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7"/>
      <c r="U189" s="47"/>
    </row>
    <row r="190" spans="1:21" ht="22.5" hidden="1" x14ac:dyDescent="0.25">
      <c r="A190" s="88" t="s">
        <v>147</v>
      </c>
      <c r="B190" s="410">
        <v>2015</v>
      </c>
      <c r="C190" s="410">
        <v>2015</v>
      </c>
      <c r="D190" s="46">
        <f>F190</f>
        <v>144.5</v>
      </c>
      <c r="E190" s="46"/>
      <c r="F190" s="46">
        <v>144.5</v>
      </c>
      <c r="G190" s="46"/>
      <c r="H190" s="46"/>
      <c r="I190" s="46">
        <v>36.200000000000003</v>
      </c>
      <c r="J190" s="46">
        <f>J198</f>
        <v>7583.9</v>
      </c>
      <c r="K190" s="46"/>
      <c r="L190" s="46">
        <f>L198</f>
        <v>7583.9</v>
      </c>
      <c r="M190" s="46"/>
      <c r="N190" s="46"/>
      <c r="O190" s="46">
        <f>O198</f>
        <v>7583.9</v>
      </c>
      <c r="P190" s="46"/>
      <c r="Q190" s="46">
        <f>Q198</f>
        <v>7583.9</v>
      </c>
      <c r="R190" s="46"/>
      <c r="S190" s="46"/>
      <c r="T190" s="47">
        <v>0</v>
      </c>
      <c r="U190" s="47">
        <v>0</v>
      </c>
    </row>
    <row r="191" spans="1:21" ht="78.75" x14ac:dyDescent="0.25">
      <c r="A191" s="50" t="s">
        <v>148</v>
      </c>
      <c r="B191" s="48"/>
      <c r="C191" s="48"/>
      <c r="D191" s="406">
        <f t="shared" ref="D191:R191" si="1">D193+D202+D212+D229</f>
        <v>267111.39999999997</v>
      </c>
      <c r="E191" s="406">
        <f t="shared" si="1"/>
        <v>11026.9</v>
      </c>
      <c r="F191" s="406">
        <f t="shared" si="1"/>
        <v>254768.2</v>
      </c>
      <c r="G191" s="406">
        <f t="shared" si="1"/>
        <v>1316.3</v>
      </c>
      <c r="H191" s="406"/>
      <c r="I191" s="406">
        <f t="shared" si="1"/>
        <v>34627.199999999997</v>
      </c>
      <c r="J191" s="406">
        <f t="shared" si="1"/>
        <v>19964.099999999999</v>
      </c>
      <c r="K191" s="406">
        <f t="shared" si="1"/>
        <v>0</v>
      </c>
      <c r="L191" s="406">
        <f t="shared" si="1"/>
        <v>19680</v>
      </c>
      <c r="M191" s="406">
        <f t="shared" si="1"/>
        <v>284.10000000000002</v>
      </c>
      <c r="N191" s="406"/>
      <c r="O191" s="406">
        <f t="shared" si="1"/>
        <v>19964.099999999999</v>
      </c>
      <c r="P191" s="406">
        <f t="shared" si="1"/>
        <v>0</v>
      </c>
      <c r="Q191" s="406">
        <f t="shared" si="1"/>
        <v>19680</v>
      </c>
      <c r="R191" s="406">
        <f t="shared" si="1"/>
        <v>284.10000000000002</v>
      </c>
      <c r="S191" s="406"/>
      <c r="T191" s="406">
        <v>56.8</v>
      </c>
      <c r="U191" s="47">
        <f>Q191/L191</f>
        <v>1</v>
      </c>
    </row>
    <row r="192" spans="1:21" hidden="1" x14ac:dyDescent="0.25">
      <c r="A192" s="422" t="s">
        <v>11</v>
      </c>
      <c r="B192" s="95"/>
      <c r="C192" s="95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7"/>
      <c r="U192" s="47"/>
    </row>
    <row r="193" spans="1:21" ht="101.25" hidden="1" x14ac:dyDescent="0.25">
      <c r="A193" s="50" t="s">
        <v>149</v>
      </c>
      <c r="B193" s="48"/>
      <c r="C193" s="48"/>
      <c r="D193" s="406">
        <f>D195</f>
        <v>157013.29999999999</v>
      </c>
      <c r="E193" s="406">
        <f t="shared" ref="E193:R193" si="2">E195</f>
        <v>11026.9</v>
      </c>
      <c r="F193" s="406">
        <f t="shared" si="2"/>
        <v>145986.4</v>
      </c>
      <c r="G193" s="406">
        <f t="shared" si="2"/>
        <v>0</v>
      </c>
      <c r="H193" s="406"/>
      <c r="I193" s="406">
        <f t="shared" si="2"/>
        <v>16828.900000000001</v>
      </c>
      <c r="J193" s="406">
        <f t="shared" si="2"/>
        <v>7583.9</v>
      </c>
      <c r="K193" s="406">
        <f t="shared" si="2"/>
        <v>0</v>
      </c>
      <c r="L193" s="406">
        <f t="shared" si="2"/>
        <v>7583.9</v>
      </c>
      <c r="M193" s="406">
        <f t="shared" si="2"/>
        <v>0</v>
      </c>
      <c r="N193" s="406"/>
      <c r="O193" s="406">
        <f t="shared" si="2"/>
        <v>7583.9</v>
      </c>
      <c r="P193" s="406">
        <f t="shared" si="2"/>
        <v>0</v>
      </c>
      <c r="Q193" s="406">
        <f t="shared" si="2"/>
        <v>7583.9</v>
      </c>
      <c r="R193" s="406">
        <f t="shared" si="2"/>
        <v>0</v>
      </c>
      <c r="S193" s="406"/>
      <c r="T193" s="47">
        <f t="shared" ref="T193:T214" si="3">Q193*100%/I193</f>
        <v>0.45064739822567124</v>
      </c>
      <c r="U193" s="47">
        <f>Q193/L193</f>
        <v>1</v>
      </c>
    </row>
    <row r="194" spans="1:21" hidden="1" x14ac:dyDescent="0.25">
      <c r="A194" s="50" t="s">
        <v>11</v>
      </c>
      <c r="B194" s="48"/>
      <c r="C194" s="48"/>
      <c r="D194" s="406"/>
      <c r="E194" s="406"/>
      <c r="F194" s="406"/>
      <c r="G194" s="406"/>
      <c r="H194" s="406"/>
      <c r="I194" s="406"/>
      <c r="J194" s="406"/>
      <c r="K194" s="406"/>
      <c r="L194" s="406"/>
      <c r="M194" s="406"/>
      <c r="N194" s="406"/>
      <c r="O194" s="406"/>
      <c r="P194" s="406"/>
      <c r="Q194" s="406"/>
      <c r="R194" s="406"/>
      <c r="S194" s="406"/>
      <c r="T194" s="47"/>
      <c r="U194" s="47"/>
    </row>
    <row r="195" spans="1:21" hidden="1" x14ac:dyDescent="0.25">
      <c r="A195" s="98" t="s">
        <v>150</v>
      </c>
      <c r="B195" s="48"/>
      <c r="C195" s="48"/>
      <c r="D195" s="406">
        <f t="shared" ref="D195:Q195" si="4">D197+D198+D199+D200</f>
        <v>157013.29999999999</v>
      </c>
      <c r="E195" s="406">
        <f t="shared" si="4"/>
        <v>11026.9</v>
      </c>
      <c r="F195" s="406">
        <f t="shared" si="4"/>
        <v>145986.4</v>
      </c>
      <c r="G195" s="406">
        <f t="shared" si="4"/>
        <v>0</v>
      </c>
      <c r="H195" s="406"/>
      <c r="I195" s="406">
        <f t="shared" si="4"/>
        <v>16828.900000000001</v>
      </c>
      <c r="J195" s="406">
        <f t="shared" si="4"/>
        <v>7583.9</v>
      </c>
      <c r="K195" s="406">
        <f t="shared" si="4"/>
        <v>0</v>
      </c>
      <c r="L195" s="406">
        <f t="shared" si="4"/>
        <v>7583.9</v>
      </c>
      <c r="M195" s="406">
        <f t="shared" si="4"/>
        <v>0</v>
      </c>
      <c r="N195" s="406"/>
      <c r="O195" s="406">
        <f t="shared" si="4"/>
        <v>7583.9</v>
      </c>
      <c r="P195" s="406">
        <f t="shared" si="4"/>
        <v>0</v>
      </c>
      <c r="Q195" s="406">
        <f t="shared" si="4"/>
        <v>7583.9</v>
      </c>
      <c r="R195" s="406"/>
      <c r="S195" s="406"/>
      <c r="T195" s="47">
        <f t="shared" si="3"/>
        <v>0.45064739822567124</v>
      </c>
      <c r="U195" s="47">
        <f>Q195/L195</f>
        <v>1</v>
      </c>
    </row>
    <row r="196" spans="1:21" hidden="1" x14ac:dyDescent="0.25">
      <c r="A196" s="98" t="s">
        <v>151</v>
      </c>
      <c r="B196" s="48"/>
      <c r="C196" s="48"/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47"/>
      <c r="U196" s="47"/>
    </row>
    <row r="197" spans="1:21" ht="45" hidden="1" x14ac:dyDescent="0.25">
      <c r="A197" s="82" t="s">
        <v>152</v>
      </c>
      <c r="B197" s="9">
        <v>2015</v>
      </c>
      <c r="C197" s="9">
        <v>2017</v>
      </c>
      <c r="D197" s="406">
        <v>20000</v>
      </c>
      <c r="E197" s="406"/>
      <c r="F197" s="406">
        <v>20000</v>
      </c>
      <c r="G197" s="406"/>
      <c r="H197" s="406"/>
      <c r="I197" s="406">
        <v>0</v>
      </c>
      <c r="J197" s="406">
        <v>0</v>
      </c>
      <c r="K197" s="406"/>
      <c r="L197" s="406">
        <v>0</v>
      </c>
      <c r="M197" s="406"/>
      <c r="N197" s="406"/>
      <c r="O197" s="406">
        <v>0</v>
      </c>
      <c r="P197" s="406"/>
      <c r="Q197" s="406">
        <v>0</v>
      </c>
      <c r="R197" s="406"/>
      <c r="S197" s="406"/>
      <c r="T197" s="47">
        <v>0</v>
      </c>
      <c r="U197" s="47">
        <v>0</v>
      </c>
    </row>
    <row r="198" spans="1:21" ht="56.25" hidden="1" x14ac:dyDescent="0.25">
      <c r="A198" s="50" t="s">
        <v>153</v>
      </c>
      <c r="B198" s="9">
        <v>2014</v>
      </c>
      <c r="C198" s="9">
        <v>2015</v>
      </c>
      <c r="D198" s="406">
        <v>36927.699999999997</v>
      </c>
      <c r="E198" s="406"/>
      <c r="F198" s="406">
        <v>36927.699999999997</v>
      </c>
      <c r="G198" s="406"/>
      <c r="H198" s="406"/>
      <c r="I198" s="406">
        <v>7583.9</v>
      </c>
      <c r="J198" s="406">
        <v>7583.9</v>
      </c>
      <c r="K198" s="406"/>
      <c r="L198" s="406">
        <v>7583.9</v>
      </c>
      <c r="M198" s="406"/>
      <c r="N198" s="406"/>
      <c r="O198" s="406">
        <v>7583.9</v>
      </c>
      <c r="P198" s="406"/>
      <c r="Q198" s="406">
        <v>7583.9</v>
      </c>
      <c r="R198" s="406"/>
      <c r="S198" s="406"/>
      <c r="T198" s="47">
        <f t="shared" si="3"/>
        <v>1</v>
      </c>
      <c r="U198" s="47">
        <f>Q198/L198</f>
        <v>1</v>
      </c>
    </row>
    <row r="199" spans="1:21" ht="90" hidden="1" x14ac:dyDescent="0.25">
      <c r="A199" s="403" t="s">
        <v>154</v>
      </c>
      <c r="B199" s="408">
        <v>2015</v>
      </c>
      <c r="C199" s="408">
        <v>2015</v>
      </c>
      <c r="D199" s="53">
        <f>E199+F199+G199</f>
        <v>75972.599999999991</v>
      </c>
      <c r="E199" s="406">
        <v>11026.9</v>
      </c>
      <c r="F199" s="53">
        <v>64945.7</v>
      </c>
      <c r="G199" s="54"/>
      <c r="H199" s="54"/>
      <c r="I199" s="53">
        <v>0</v>
      </c>
      <c r="J199" s="53">
        <v>0</v>
      </c>
      <c r="K199" s="53">
        <v>0</v>
      </c>
      <c r="L199" s="53">
        <v>0</v>
      </c>
      <c r="M199" s="55"/>
      <c r="N199" s="55"/>
      <c r="O199" s="53">
        <v>0</v>
      </c>
      <c r="P199" s="53">
        <v>0</v>
      </c>
      <c r="Q199" s="53">
        <v>0</v>
      </c>
      <c r="R199" s="55"/>
      <c r="S199" s="55"/>
      <c r="T199" s="47">
        <v>0</v>
      </c>
      <c r="U199" s="47">
        <v>0</v>
      </c>
    </row>
    <row r="200" spans="1:21" ht="33.75" hidden="1" x14ac:dyDescent="0.25">
      <c r="A200" s="50" t="s">
        <v>155</v>
      </c>
      <c r="B200" s="408">
        <v>2012</v>
      </c>
      <c r="C200" s="408">
        <v>2015</v>
      </c>
      <c r="D200" s="53">
        <v>24113</v>
      </c>
      <c r="E200" s="56"/>
      <c r="F200" s="53">
        <v>24113</v>
      </c>
      <c r="G200" s="435"/>
      <c r="H200" s="435"/>
      <c r="I200" s="53">
        <v>9245</v>
      </c>
      <c r="J200" s="53">
        <v>0</v>
      </c>
      <c r="K200" s="53"/>
      <c r="L200" s="53">
        <v>0</v>
      </c>
      <c r="M200" s="53"/>
      <c r="N200" s="53"/>
      <c r="O200" s="53">
        <v>0</v>
      </c>
      <c r="P200" s="53"/>
      <c r="Q200" s="53">
        <v>0</v>
      </c>
      <c r="R200" s="53"/>
      <c r="S200" s="53"/>
      <c r="T200" s="47">
        <f t="shared" si="3"/>
        <v>0</v>
      </c>
      <c r="U200" s="47">
        <v>0</v>
      </c>
    </row>
    <row r="201" spans="1:21" ht="78.75" hidden="1" x14ac:dyDescent="0.25">
      <c r="A201" s="99" t="s">
        <v>156</v>
      </c>
      <c r="B201" s="408"/>
      <c r="C201" s="408"/>
      <c r="D201" s="53">
        <v>0</v>
      </c>
      <c r="E201" s="56"/>
      <c r="F201" s="53">
        <v>0</v>
      </c>
      <c r="G201" s="53">
        <v>0</v>
      </c>
      <c r="H201" s="435"/>
      <c r="I201" s="53">
        <v>0</v>
      </c>
      <c r="J201" s="53">
        <v>0</v>
      </c>
      <c r="K201" s="53"/>
      <c r="L201" s="53">
        <v>0</v>
      </c>
      <c r="M201" s="53">
        <v>0</v>
      </c>
      <c r="N201" s="53"/>
      <c r="O201" s="53">
        <v>0</v>
      </c>
      <c r="P201" s="53"/>
      <c r="Q201" s="53">
        <v>0</v>
      </c>
      <c r="R201" s="53">
        <v>0</v>
      </c>
      <c r="S201" s="53"/>
      <c r="T201" s="74">
        <v>0</v>
      </c>
      <c r="U201" s="74">
        <v>0</v>
      </c>
    </row>
    <row r="202" spans="1:21" ht="90" hidden="1" x14ac:dyDescent="0.25">
      <c r="A202" s="99" t="s">
        <v>157</v>
      </c>
      <c r="B202" s="57"/>
      <c r="C202" s="57"/>
      <c r="D202" s="58">
        <f>D204</f>
        <v>66218.600000000006</v>
      </c>
      <c r="E202" s="58">
        <f t="shared" ref="E202:R202" si="5">E204</f>
        <v>0</v>
      </c>
      <c r="F202" s="58">
        <f t="shared" si="5"/>
        <v>66218.600000000006</v>
      </c>
      <c r="G202" s="58">
        <f t="shared" si="5"/>
        <v>0</v>
      </c>
      <c r="H202" s="58"/>
      <c r="I202" s="58">
        <f t="shared" si="5"/>
        <v>2940.6</v>
      </c>
      <c r="J202" s="58">
        <f t="shared" si="5"/>
        <v>2936.1</v>
      </c>
      <c r="K202" s="58">
        <f t="shared" si="5"/>
        <v>0</v>
      </c>
      <c r="L202" s="58">
        <f t="shared" si="5"/>
        <v>2936.1</v>
      </c>
      <c r="M202" s="58">
        <f t="shared" si="5"/>
        <v>0</v>
      </c>
      <c r="N202" s="58"/>
      <c r="O202" s="58">
        <f t="shared" si="5"/>
        <v>2936.1</v>
      </c>
      <c r="P202" s="58">
        <f t="shared" si="5"/>
        <v>0</v>
      </c>
      <c r="Q202" s="58">
        <f t="shared" si="5"/>
        <v>2936.1</v>
      </c>
      <c r="R202" s="58">
        <f t="shared" si="5"/>
        <v>0</v>
      </c>
      <c r="S202" s="58"/>
      <c r="T202" s="47">
        <f t="shared" si="3"/>
        <v>0.99846970006121205</v>
      </c>
      <c r="U202" s="47">
        <f>Q202/L202</f>
        <v>1</v>
      </c>
    </row>
    <row r="203" spans="1:21" hidden="1" x14ac:dyDescent="0.25">
      <c r="A203" s="100" t="s">
        <v>11</v>
      </c>
      <c r="B203" s="57"/>
      <c r="C203" s="57"/>
      <c r="D203" s="58"/>
      <c r="E203" s="59"/>
      <c r="F203" s="58"/>
      <c r="G203" s="46"/>
      <c r="H203" s="46"/>
      <c r="I203" s="46"/>
      <c r="J203" s="46"/>
      <c r="K203" s="46"/>
      <c r="L203" s="58"/>
      <c r="M203" s="46"/>
      <c r="N203" s="46"/>
      <c r="O203" s="46"/>
      <c r="P203" s="46"/>
      <c r="Q203" s="58"/>
      <c r="R203" s="46"/>
      <c r="S203" s="46"/>
      <c r="T203" s="47"/>
      <c r="U203" s="47"/>
    </row>
    <row r="204" spans="1:21" ht="23.25" hidden="1" x14ac:dyDescent="0.25">
      <c r="A204" s="100" t="s">
        <v>150</v>
      </c>
      <c r="B204" s="57"/>
      <c r="C204" s="57"/>
      <c r="D204" s="58">
        <f t="shared" ref="D204:R204" si="6">D205+D206+D207+D208+D209+D210+D211</f>
        <v>66218.600000000006</v>
      </c>
      <c r="E204" s="58">
        <f t="shared" si="6"/>
        <v>0</v>
      </c>
      <c r="F204" s="58">
        <f t="shared" si="6"/>
        <v>66218.600000000006</v>
      </c>
      <c r="G204" s="58">
        <f t="shared" si="6"/>
        <v>0</v>
      </c>
      <c r="H204" s="58"/>
      <c r="I204" s="58">
        <f t="shared" si="6"/>
        <v>2940.6</v>
      </c>
      <c r="J204" s="58">
        <f t="shared" si="6"/>
        <v>2936.1</v>
      </c>
      <c r="K204" s="58">
        <f t="shared" si="6"/>
        <v>0</v>
      </c>
      <c r="L204" s="58">
        <f t="shared" si="6"/>
        <v>2936.1</v>
      </c>
      <c r="M204" s="58">
        <f t="shared" si="6"/>
        <v>0</v>
      </c>
      <c r="N204" s="58"/>
      <c r="O204" s="58">
        <f t="shared" si="6"/>
        <v>2936.1</v>
      </c>
      <c r="P204" s="58">
        <f t="shared" si="6"/>
        <v>0</v>
      </c>
      <c r="Q204" s="58">
        <f t="shared" si="6"/>
        <v>2936.1</v>
      </c>
      <c r="R204" s="58">
        <f t="shared" si="6"/>
        <v>0</v>
      </c>
      <c r="S204" s="58"/>
      <c r="T204" s="47">
        <f t="shared" si="3"/>
        <v>0.99846970006121205</v>
      </c>
      <c r="U204" s="47">
        <f>Q204/L204</f>
        <v>1</v>
      </c>
    </row>
    <row r="205" spans="1:21" ht="78.75" hidden="1" x14ac:dyDescent="0.25">
      <c r="A205" s="50" t="s">
        <v>158</v>
      </c>
      <c r="B205" s="57">
        <v>2015</v>
      </c>
      <c r="C205" s="57">
        <v>2017</v>
      </c>
      <c r="D205" s="58">
        <v>20000</v>
      </c>
      <c r="E205" s="59"/>
      <c r="F205" s="58">
        <v>20000</v>
      </c>
      <c r="G205" s="46"/>
      <c r="H205" s="46"/>
      <c r="I205" s="46">
        <v>0</v>
      </c>
      <c r="J205" s="46">
        <v>0</v>
      </c>
      <c r="K205" s="46"/>
      <c r="L205" s="58">
        <v>0</v>
      </c>
      <c r="M205" s="46"/>
      <c r="N205" s="46"/>
      <c r="O205" s="46">
        <v>0</v>
      </c>
      <c r="P205" s="46"/>
      <c r="Q205" s="58">
        <v>0</v>
      </c>
      <c r="R205" s="46"/>
      <c r="S205" s="46"/>
      <c r="T205" s="47">
        <v>0</v>
      </c>
      <c r="U205" s="47">
        <v>0</v>
      </c>
    </row>
    <row r="206" spans="1:21" ht="56.25" hidden="1" x14ac:dyDescent="0.25">
      <c r="A206" s="50" t="s">
        <v>159</v>
      </c>
      <c r="B206" s="57">
        <v>2014</v>
      </c>
      <c r="C206" s="57">
        <v>2015</v>
      </c>
      <c r="D206" s="58">
        <v>34741.699999999997</v>
      </c>
      <c r="E206" s="59"/>
      <c r="F206" s="58">
        <v>34741.699999999997</v>
      </c>
      <c r="G206" s="46"/>
      <c r="H206" s="46"/>
      <c r="I206" s="46">
        <v>2940.6</v>
      </c>
      <c r="J206" s="46">
        <v>2936.1</v>
      </c>
      <c r="K206" s="46"/>
      <c r="L206" s="58">
        <v>2936.1</v>
      </c>
      <c r="M206" s="46"/>
      <c r="N206" s="46"/>
      <c r="O206" s="46">
        <v>2936.1</v>
      </c>
      <c r="P206" s="46"/>
      <c r="Q206" s="58">
        <v>2936.1</v>
      </c>
      <c r="R206" s="46"/>
      <c r="S206" s="46"/>
      <c r="T206" s="47">
        <f t="shared" si="3"/>
        <v>0.99846970006121205</v>
      </c>
      <c r="U206" s="47">
        <f>Q206/L206</f>
        <v>1</v>
      </c>
    </row>
    <row r="207" spans="1:21" ht="56.25" hidden="1" x14ac:dyDescent="0.25">
      <c r="A207" s="50" t="s">
        <v>160</v>
      </c>
      <c r="B207" s="57">
        <v>2015</v>
      </c>
      <c r="C207" s="57">
        <v>2015</v>
      </c>
      <c r="D207" s="58">
        <v>1476.9</v>
      </c>
      <c r="E207" s="59"/>
      <c r="F207" s="58">
        <v>1476.9</v>
      </c>
      <c r="G207" s="46"/>
      <c r="H207" s="46"/>
      <c r="I207" s="46">
        <v>0</v>
      </c>
      <c r="J207" s="46">
        <v>0</v>
      </c>
      <c r="K207" s="46"/>
      <c r="L207" s="58">
        <v>0</v>
      </c>
      <c r="M207" s="46"/>
      <c r="N207" s="46"/>
      <c r="O207" s="46">
        <v>0</v>
      </c>
      <c r="P207" s="46"/>
      <c r="Q207" s="58">
        <v>0</v>
      </c>
      <c r="R207" s="46"/>
      <c r="S207" s="46"/>
      <c r="T207" s="47">
        <v>0</v>
      </c>
      <c r="U207" s="47">
        <v>0</v>
      </c>
    </row>
    <row r="208" spans="1:21" ht="33.75" hidden="1" x14ac:dyDescent="0.25">
      <c r="A208" s="50" t="s">
        <v>161</v>
      </c>
      <c r="B208" s="57">
        <v>2015</v>
      </c>
      <c r="C208" s="57">
        <v>2015</v>
      </c>
      <c r="D208" s="58">
        <v>800</v>
      </c>
      <c r="E208" s="59"/>
      <c r="F208" s="58">
        <v>800</v>
      </c>
      <c r="G208" s="46"/>
      <c r="H208" s="46"/>
      <c r="I208" s="46">
        <v>0</v>
      </c>
      <c r="J208" s="46">
        <v>0</v>
      </c>
      <c r="K208" s="46"/>
      <c r="L208" s="58">
        <v>0</v>
      </c>
      <c r="M208" s="46"/>
      <c r="N208" s="46"/>
      <c r="O208" s="46">
        <v>0</v>
      </c>
      <c r="P208" s="46"/>
      <c r="Q208" s="58">
        <v>0</v>
      </c>
      <c r="R208" s="46"/>
      <c r="S208" s="46"/>
      <c r="T208" s="47">
        <v>0</v>
      </c>
      <c r="U208" s="47">
        <v>0</v>
      </c>
    </row>
    <row r="209" spans="1:21" ht="45" hidden="1" x14ac:dyDescent="0.25">
      <c r="A209" s="50" t="s">
        <v>162</v>
      </c>
      <c r="B209" s="57">
        <v>2015</v>
      </c>
      <c r="C209" s="57">
        <v>2015</v>
      </c>
      <c r="D209" s="58">
        <v>1600</v>
      </c>
      <c r="E209" s="59"/>
      <c r="F209" s="58">
        <v>1600</v>
      </c>
      <c r="G209" s="46"/>
      <c r="H209" s="46"/>
      <c r="I209" s="46">
        <v>0</v>
      </c>
      <c r="J209" s="46">
        <v>0</v>
      </c>
      <c r="K209" s="46"/>
      <c r="L209" s="58">
        <v>0</v>
      </c>
      <c r="M209" s="46"/>
      <c r="N209" s="46"/>
      <c r="O209" s="46">
        <v>0</v>
      </c>
      <c r="P209" s="46"/>
      <c r="Q209" s="58">
        <v>0</v>
      </c>
      <c r="R209" s="46"/>
      <c r="S209" s="46"/>
      <c r="T209" s="47">
        <v>0</v>
      </c>
      <c r="U209" s="47">
        <v>0</v>
      </c>
    </row>
    <row r="210" spans="1:21" ht="45" hidden="1" x14ac:dyDescent="0.25">
      <c r="A210" s="50" t="s">
        <v>163</v>
      </c>
      <c r="B210" s="57">
        <v>2015</v>
      </c>
      <c r="C210" s="57">
        <v>2017</v>
      </c>
      <c r="D210" s="58">
        <v>5000</v>
      </c>
      <c r="E210" s="59"/>
      <c r="F210" s="58">
        <v>5000</v>
      </c>
      <c r="G210" s="46"/>
      <c r="H210" s="46"/>
      <c r="I210" s="46">
        <v>0</v>
      </c>
      <c r="J210" s="46">
        <v>0</v>
      </c>
      <c r="K210" s="46"/>
      <c r="L210" s="58">
        <v>0</v>
      </c>
      <c r="M210" s="46"/>
      <c r="N210" s="46"/>
      <c r="O210" s="46">
        <v>0</v>
      </c>
      <c r="P210" s="46"/>
      <c r="Q210" s="58">
        <v>0</v>
      </c>
      <c r="R210" s="46"/>
      <c r="S210" s="46"/>
      <c r="T210" s="47">
        <v>0</v>
      </c>
      <c r="U210" s="47">
        <v>0</v>
      </c>
    </row>
    <row r="211" spans="1:21" ht="33.75" hidden="1" x14ac:dyDescent="0.25">
      <c r="A211" s="50" t="s">
        <v>164</v>
      </c>
      <c r="B211" s="57">
        <v>2015</v>
      </c>
      <c r="C211" s="57">
        <v>2015</v>
      </c>
      <c r="D211" s="58">
        <v>2600</v>
      </c>
      <c r="E211" s="59"/>
      <c r="F211" s="58">
        <v>2600</v>
      </c>
      <c r="G211" s="46"/>
      <c r="H211" s="46"/>
      <c r="I211" s="46">
        <v>0</v>
      </c>
      <c r="J211" s="46">
        <v>0</v>
      </c>
      <c r="K211" s="46"/>
      <c r="L211" s="58">
        <v>0</v>
      </c>
      <c r="M211" s="46"/>
      <c r="N211" s="46"/>
      <c r="O211" s="46">
        <v>0</v>
      </c>
      <c r="P211" s="46"/>
      <c r="Q211" s="58">
        <v>0</v>
      </c>
      <c r="R211" s="46"/>
      <c r="S211" s="46"/>
      <c r="T211" s="47">
        <v>0</v>
      </c>
      <c r="U211" s="47">
        <v>0</v>
      </c>
    </row>
    <row r="212" spans="1:21" ht="112.5" hidden="1" x14ac:dyDescent="0.25">
      <c r="A212" s="86" t="s">
        <v>165</v>
      </c>
      <c r="B212" s="61"/>
      <c r="C212" s="61"/>
      <c r="D212" s="62">
        <f>D214</f>
        <v>38724.9</v>
      </c>
      <c r="E212" s="62"/>
      <c r="F212" s="62">
        <f t="shared" ref="F212:R212" si="7">F214</f>
        <v>37563.200000000004</v>
      </c>
      <c r="G212" s="62">
        <f t="shared" si="7"/>
        <v>1161.7</v>
      </c>
      <c r="H212" s="62"/>
      <c r="I212" s="62">
        <f t="shared" si="7"/>
        <v>9857.7000000000007</v>
      </c>
      <c r="J212" s="62">
        <f t="shared" si="7"/>
        <v>4289.5</v>
      </c>
      <c r="K212" s="62"/>
      <c r="L212" s="62">
        <f t="shared" si="7"/>
        <v>4160</v>
      </c>
      <c r="M212" s="62">
        <f t="shared" si="7"/>
        <v>129.5</v>
      </c>
      <c r="N212" s="62"/>
      <c r="O212" s="62">
        <f t="shared" si="7"/>
        <v>4289.5</v>
      </c>
      <c r="P212" s="62"/>
      <c r="Q212" s="62">
        <f>Q214</f>
        <v>4160</v>
      </c>
      <c r="R212" s="62">
        <f t="shared" si="7"/>
        <v>129.5</v>
      </c>
      <c r="S212" s="62"/>
      <c r="T212" s="47">
        <f t="shared" si="3"/>
        <v>0.42200513304320475</v>
      </c>
      <c r="U212" s="47">
        <f>Q212/L212</f>
        <v>1</v>
      </c>
    </row>
    <row r="213" spans="1:21" hidden="1" x14ac:dyDescent="0.25">
      <c r="A213" s="86" t="s">
        <v>11</v>
      </c>
      <c r="B213" s="61"/>
      <c r="C213" s="61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47"/>
      <c r="U213" s="47"/>
    </row>
    <row r="214" spans="1:21" ht="22.5" hidden="1" x14ac:dyDescent="0.25">
      <c r="A214" s="101" t="s">
        <v>166</v>
      </c>
      <c r="B214" s="61"/>
      <c r="C214" s="61"/>
      <c r="D214" s="62">
        <f>SUM(D216:D227)</f>
        <v>38724.9</v>
      </c>
      <c r="E214" s="62"/>
      <c r="F214" s="62">
        <f>SUM(F216:F227)</f>
        <v>37563.200000000004</v>
      </c>
      <c r="G214" s="62">
        <f>SUM(G216:G227)</f>
        <v>1161.7</v>
      </c>
      <c r="H214" s="62"/>
      <c r="I214" s="62">
        <f>SUM(I216:I227)</f>
        <v>9857.7000000000007</v>
      </c>
      <c r="J214" s="62">
        <f>SUM(K214:N214)</f>
        <v>4289.5</v>
      </c>
      <c r="K214" s="62"/>
      <c r="L214" s="62">
        <f>SUM(L216:L227)</f>
        <v>4160</v>
      </c>
      <c r="M214" s="62">
        <f>SUM(M216:M227)</f>
        <v>129.5</v>
      </c>
      <c r="N214" s="62"/>
      <c r="O214" s="62">
        <f>SUM(O216:O227)</f>
        <v>4289.5</v>
      </c>
      <c r="P214" s="62"/>
      <c r="Q214" s="62">
        <f>SUM(Q216:Q227)</f>
        <v>4160</v>
      </c>
      <c r="R214" s="62">
        <f>SUM(R216:R227)</f>
        <v>129.5</v>
      </c>
      <c r="S214" s="62"/>
      <c r="T214" s="47">
        <f t="shared" si="3"/>
        <v>0.42200513304320475</v>
      </c>
      <c r="U214" s="47">
        <f>Q214/L214</f>
        <v>1</v>
      </c>
    </row>
    <row r="215" spans="1:21" hidden="1" x14ac:dyDescent="0.25">
      <c r="A215" s="407" t="s">
        <v>167</v>
      </c>
      <c r="B215" s="407"/>
      <c r="C215" s="407"/>
      <c r="D215" s="406"/>
      <c r="E215" s="406"/>
      <c r="F215" s="406"/>
      <c r="G215" s="406"/>
      <c r="H215" s="406"/>
      <c r="I215" s="406"/>
      <c r="J215" s="62"/>
      <c r="K215" s="406"/>
      <c r="L215" s="406"/>
      <c r="M215" s="406"/>
      <c r="N215" s="406"/>
      <c r="O215" s="406"/>
      <c r="P215" s="406"/>
      <c r="Q215" s="406"/>
      <c r="R215" s="406"/>
      <c r="S215" s="406"/>
      <c r="T215" s="47"/>
      <c r="U215" s="47"/>
    </row>
    <row r="216" spans="1:21" ht="45" hidden="1" x14ac:dyDescent="0.25">
      <c r="A216" s="418" t="s">
        <v>168</v>
      </c>
      <c r="B216" s="407">
        <v>2013</v>
      </c>
      <c r="C216" s="407">
        <v>2014</v>
      </c>
      <c r="D216" s="405">
        <v>5007.8999999999996</v>
      </c>
      <c r="E216" s="407"/>
      <c r="F216" s="405">
        <v>4857.7</v>
      </c>
      <c r="G216" s="407">
        <v>150.19999999999999</v>
      </c>
      <c r="H216" s="407"/>
      <c r="I216" s="405">
        <v>4857.7</v>
      </c>
      <c r="J216" s="405">
        <v>4289.5</v>
      </c>
      <c r="K216" s="407"/>
      <c r="L216" s="405">
        <v>4160</v>
      </c>
      <c r="M216" s="407">
        <v>129.5</v>
      </c>
      <c r="N216" s="407"/>
      <c r="O216" s="406">
        <v>4289.5</v>
      </c>
      <c r="P216" s="406"/>
      <c r="Q216" s="406">
        <v>4160</v>
      </c>
      <c r="R216" s="406">
        <v>129.5</v>
      </c>
      <c r="S216" s="406"/>
      <c r="T216" s="47">
        <f>Q216*100%/I216</f>
        <v>0.85637235728842875</v>
      </c>
      <c r="U216" s="47">
        <f>Q216/L216</f>
        <v>1</v>
      </c>
    </row>
    <row r="217" spans="1:21" ht="45" hidden="1" x14ac:dyDescent="0.25">
      <c r="A217" s="418" t="s">
        <v>169</v>
      </c>
      <c r="B217" s="407">
        <v>2013</v>
      </c>
      <c r="C217" s="407">
        <v>2014</v>
      </c>
      <c r="D217" s="406">
        <v>2301</v>
      </c>
      <c r="E217" s="406"/>
      <c r="F217" s="406">
        <v>2232</v>
      </c>
      <c r="G217" s="406">
        <v>69</v>
      </c>
      <c r="H217" s="406"/>
      <c r="I217" s="406">
        <v>0</v>
      </c>
      <c r="J217" s="406">
        <v>0</v>
      </c>
      <c r="K217" s="406"/>
      <c r="L217" s="406">
        <v>0</v>
      </c>
      <c r="M217" s="406"/>
      <c r="N217" s="406"/>
      <c r="O217" s="406">
        <v>0</v>
      </c>
      <c r="P217" s="406"/>
      <c r="Q217" s="406">
        <v>0</v>
      </c>
      <c r="R217" s="406">
        <v>0</v>
      </c>
      <c r="S217" s="406"/>
      <c r="T217" s="47">
        <v>0</v>
      </c>
      <c r="U217" s="47">
        <v>0</v>
      </c>
    </row>
    <row r="218" spans="1:21" hidden="1" x14ac:dyDescent="0.25">
      <c r="A218" s="407" t="s">
        <v>170</v>
      </c>
      <c r="B218" s="407"/>
      <c r="C218" s="407"/>
      <c r="D218" s="406"/>
      <c r="E218" s="406"/>
      <c r="F218" s="406"/>
      <c r="G218" s="406"/>
      <c r="H218" s="406"/>
      <c r="I218" s="406"/>
      <c r="J218" s="406"/>
      <c r="K218" s="406"/>
      <c r="L218" s="406"/>
      <c r="M218" s="406"/>
      <c r="N218" s="406"/>
      <c r="O218" s="406"/>
      <c r="P218" s="406"/>
      <c r="Q218" s="406"/>
      <c r="R218" s="406"/>
      <c r="S218" s="406"/>
      <c r="T218" s="47"/>
      <c r="U218" s="47"/>
    </row>
    <row r="219" spans="1:21" ht="45" hidden="1" x14ac:dyDescent="0.25">
      <c r="A219" s="418" t="s">
        <v>171</v>
      </c>
      <c r="B219" s="407">
        <v>2013</v>
      </c>
      <c r="C219" s="407">
        <v>2014</v>
      </c>
      <c r="D219" s="406">
        <v>8000</v>
      </c>
      <c r="E219" s="406"/>
      <c r="F219" s="406">
        <v>7760</v>
      </c>
      <c r="G219" s="406">
        <v>240</v>
      </c>
      <c r="H219" s="406"/>
      <c r="I219" s="406">
        <v>2000</v>
      </c>
      <c r="J219" s="406">
        <v>0</v>
      </c>
      <c r="K219" s="406"/>
      <c r="L219" s="406">
        <v>0</v>
      </c>
      <c r="M219" s="406"/>
      <c r="N219" s="406"/>
      <c r="O219" s="406">
        <v>0</v>
      </c>
      <c r="P219" s="406"/>
      <c r="Q219" s="406">
        <v>0</v>
      </c>
      <c r="R219" s="406"/>
      <c r="S219" s="406"/>
      <c r="T219" s="47">
        <f t="shared" ref="T219:T232" si="8">Q219*100%/I219</f>
        <v>0</v>
      </c>
      <c r="U219" s="47">
        <v>0</v>
      </c>
    </row>
    <row r="220" spans="1:21" hidden="1" x14ac:dyDescent="0.25">
      <c r="A220" s="407" t="s">
        <v>172</v>
      </c>
      <c r="B220" s="407"/>
      <c r="C220" s="407"/>
      <c r="D220" s="406"/>
      <c r="E220" s="406"/>
      <c r="F220" s="406"/>
      <c r="G220" s="406"/>
      <c r="H220" s="406"/>
      <c r="I220" s="406"/>
      <c r="J220" s="406"/>
      <c r="K220" s="406"/>
      <c r="L220" s="406"/>
      <c r="M220" s="406"/>
      <c r="N220" s="406"/>
      <c r="O220" s="406"/>
      <c r="P220" s="406"/>
      <c r="Q220" s="406"/>
      <c r="R220" s="406"/>
      <c r="S220" s="406"/>
      <c r="T220" s="47"/>
      <c r="U220" s="47"/>
    </row>
    <row r="221" spans="1:21" ht="45" hidden="1" x14ac:dyDescent="0.25">
      <c r="A221" s="418" t="s">
        <v>173</v>
      </c>
      <c r="B221" s="407">
        <v>2013</v>
      </c>
      <c r="C221" s="407">
        <v>2014</v>
      </c>
      <c r="D221" s="406">
        <v>4999.8</v>
      </c>
      <c r="E221" s="406"/>
      <c r="F221" s="406">
        <v>4849.8</v>
      </c>
      <c r="G221" s="406">
        <v>150</v>
      </c>
      <c r="H221" s="406"/>
      <c r="I221" s="406">
        <v>3000</v>
      </c>
      <c r="J221" s="406">
        <v>0</v>
      </c>
      <c r="K221" s="406"/>
      <c r="L221" s="406">
        <v>0</v>
      </c>
      <c r="M221" s="406"/>
      <c r="N221" s="406"/>
      <c r="O221" s="406">
        <v>0</v>
      </c>
      <c r="P221" s="406"/>
      <c r="Q221" s="406">
        <v>0</v>
      </c>
      <c r="R221" s="406"/>
      <c r="S221" s="406"/>
      <c r="T221" s="47">
        <f t="shared" si="8"/>
        <v>0</v>
      </c>
      <c r="U221" s="47">
        <v>0</v>
      </c>
    </row>
    <row r="222" spans="1:21" ht="22.5" hidden="1" x14ac:dyDescent="0.25">
      <c r="A222" s="407" t="s">
        <v>174</v>
      </c>
      <c r="B222" s="407"/>
      <c r="C222" s="407"/>
      <c r="D222" s="406"/>
      <c r="E222" s="406"/>
      <c r="F222" s="406"/>
      <c r="G222" s="406"/>
      <c r="H222" s="406"/>
      <c r="I222" s="406"/>
      <c r="J222" s="406"/>
      <c r="K222" s="406"/>
      <c r="L222" s="406"/>
      <c r="M222" s="406"/>
      <c r="N222" s="406"/>
      <c r="O222" s="406"/>
      <c r="P222" s="406"/>
      <c r="Q222" s="406"/>
      <c r="R222" s="406"/>
      <c r="S222" s="406"/>
      <c r="T222" s="47"/>
      <c r="U222" s="47"/>
    </row>
    <row r="223" spans="1:21" ht="56.25" hidden="1" x14ac:dyDescent="0.25">
      <c r="A223" s="418" t="s">
        <v>175</v>
      </c>
      <c r="B223" s="407">
        <v>2014</v>
      </c>
      <c r="C223" s="407">
        <v>2014</v>
      </c>
      <c r="D223" s="406">
        <v>8432.9</v>
      </c>
      <c r="E223" s="406"/>
      <c r="F223" s="406">
        <v>8179.9</v>
      </c>
      <c r="G223" s="406">
        <v>253</v>
      </c>
      <c r="H223" s="406"/>
      <c r="I223" s="406">
        <v>0</v>
      </c>
      <c r="J223" s="406">
        <v>0</v>
      </c>
      <c r="K223" s="406"/>
      <c r="L223" s="406">
        <v>0</v>
      </c>
      <c r="M223" s="406"/>
      <c r="N223" s="406"/>
      <c r="O223" s="406">
        <v>0</v>
      </c>
      <c r="P223" s="406"/>
      <c r="Q223" s="406">
        <v>0</v>
      </c>
      <c r="R223" s="406"/>
      <c r="S223" s="406"/>
      <c r="T223" s="47">
        <v>0</v>
      </c>
      <c r="U223" s="47">
        <v>0</v>
      </c>
    </row>
    <row r="224" spans="1:21" hidden="1" x14ac:dyDescent="0.25">
      <c r="A224" s="407" t="s">
        <v>176</v>
      </c>
      <c r="B224" s="407"/>
      <c r="C224" s="407"/>
      <c r="D224" s="406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06"/>
      <c r="P224" s="406"/>
      <c r="Q224" s="406"/>
      <c r="R224" s="406"/>
      <c r="S224" s="406"/>
      <c r="T224" s="47"/>
      <c r="U224" s="47"/>
    </row>
    <row r="225" spans="1:21" ht="45" hidden="1" x14ac:dyDescent="0.25">
      <c r="A225" s="63" t="s">
        <v>177</v>
      </c>
      <c r="B225" s="407">
        <v>2013</v>
      </c>
      <c r="C225" s="407">
        <v>2014</v>
      </c>
      <c r="D225" s="406">
        <v>5265.9</v>
      </c>
      <c r="E225" s="406"/>
      <c r="F225" s="406">
        <v>5107.8999999999996</v>
      </c>
      <c r="G225" s="406">
        <v>158</v>
      </c>
      <c r="H225" s="406"/>
      <c r="I225" s="406">
        <v>0</v>
      </c>
      <c r="J225" s="406">
        <v>0</v>
      </c>
      <c r="K225" s="406"/>
      <c r="L225" s="406">
        <v>0</v>
      </c>
      <c r="M225" s="406">
        <v>0</v>
      </c>
      <c r="N225" s="406"/>
      <c r="O225" s="406">
        <v>0</v>
      </c>
      <c r="P225" s="406"/>
      <c r="Q225" s="406">
        <v>0</v>
      </c>
      <c r="R225" s="406"/>
      <c r="S225" s="406"/>
      <c r="T225" s="47">
        <v>0</v>
      </c>
      <c r="U225" s="47">
        <v>0</v>
      </c>
    </row>
    <row r="226" spans="1:21" hidden="1" x14ac:dyDescent="0.25">
      <c r="A226" s="407" t="s">
        <v>178</v>
      </c>
      <c r="B226" s="407"/>
      <c r="C226" s="407"/>
      <c r="D226" s="406"/>
      <c r="E226" s="406"/>
      <c r="F226" s="406"/>
      <c r="G226" s="406"/>
      <c r="H226" s="406"/>
      <c r="I226" s="406"/>
      <c r="J226" s="406"/>
      <c r="K226" s="406"/>
      <c r="L226" s="406"/>
      <c r="M226" s="406"/>
      <c r="N226" s="406"/>
      <c r="O226" s="406"/>
      <c r="P226" s="406"/>
      <c r="Q226" s="406"/>
      <c r="R226" s="406"/>
      <c r="S226" s="406"/>
      <c r="T226" s="47"/>
      <c r="U226" s="47"/>
    </row>
    <row r="227" spans="1:21" ht="45" hidden="1" x14ac:dyDescent="0.25">
      <c r="A227" s="418" t="s">
        <v>179</v>
      </c>
      <c r="B227" s="407">
        <v>2012</v>
      </c>
      <c r="C227" s="407">
        <v>2013</v>
      </c>
      <c r="D227" s="406">
        <v>4717.3999999999996</v>
      </c>
      <c r="E227" s="406"/>
      <c r="F227" s="406">
        <v>4575.8999999999996</v>
      </c>
      <c r="G227" s="406">
        <v>141.5</v>
      </c>
      <c r="H227" s="406"/>
      <c r="I227" s="406">
        <v>0</v>
      </c>
      <c r="J227" s="406">
        <v>0</v>
      </c>
      <c r="K227" s="406"/>
      <c r="L227" s="406">
        <v>0</v>
      </c>
      <c r="M227" s="406"/>
      <c r="N227" s="406"/>
      <c r="O227" s="406">
        <v>0</v>
      </c>
      <c r="P227" s="406"/>
      <c r="Q227" s="406">
        <v>0</v>
      </c>
      <c r="R227" s="406"/>
      <c r="S227" s="406"/>
      <c r="T227" s="47">
        <v>0</v>
      </c>
      <c r="U227" s="47">
        <v>0</v>
      </c>
    </row>
    <row r="228" spans="1:21" ht="112.5" hidden="1" x14ac:dyDescent="0.25">
      <c r="A228" s="418" t="s">
        <v>180</v>
      </c>
      <c r="B228" s="407"/>
      <c r="C228" s="407"/>
      <c r="D228" s="53">
        <v>0</v>
      </c>
      <c r="E228" s="56"/>
      <c r="F228" s="53">
        <v>0</v>
      </c>
      <c r="G228" s="53">
        <v>0</v>
      </c>
      <c r="H228" s="435"/>
      <c r="I228" s="53">
        <v>0</v>
      </c>
      <c r="J228" s="53">
        <v>0</v>
      </c>
      <c r="K228" s="53"/>
      <c r="L228" s="53">
        <v>0</v>
      </c>
      <c r="M228" s="53">
        <v>0</v>
      </c>
      <c r="N228" s="53"/>
      <c r="O228" s="53">
        <v>0</v>
      </c>
      <c r="P228" s="53"/>
      <c r="Q228" s="53">
        <v>0</v>
      </c>
      <c r="R228" s="53">
        <v>0</v>
      </c>
      <c r="S228" s="53"/>
      <c r="T228" s="74">
        <v>0</v>
      </c>
      <c r="U228" s="74">
        <v>0</v>
      </c>
    </row>
    <row r="229" spans="1:21" ht="112.5" hidden="1" x14ac:dyDescent="0.25">
      <c r="A229" s="63" t="s">
        <v>181</v>
      </c>
      <c r="B229" s="339"/>
      <c r="C229" s="64"/>
      <c r="D229" s="348">
        <f>D231</f>
        <v>5154.6000000000004</v>
      </c>
      <c r="E229" s="348"/>
      <c r="F229" s="348">
        <f t="shared" ref="F229:R229" si="9">F231</f>
        <v>5000</v>
      </c>
      <c r="G229" s="348">
        <f t="shared" si="9"/>
        <v>154.6</v>
      </c>
      <c r="H229" s="348"/>
      <c r="I229" s="348">
        <f t="shared" si="9"/>
        <v>5000</v>
      </c>
      <c r="J229" s="348">
        <f t="shared" si="9"/>
        <v>5154.6000000000004</v>
      </c>
      <c r="K229" s="348"/>
      <c r="L229" s="348">
        <f t="shared" si="9"/>
        <v>5000</v>
      </c>
      <c r="M229" s="348">
        <f t="shared" si="9"/>
        <v>154.6</v>
      </c>
      <c r="N229" s="348"/>
      <c r="O229" s="348">
        <f t="shared" si="9"/>
        <v>5154.6000000000004</v>
      </c>
      <c r="P229" s="348"/>
      <c r="Q229" s="348">
        <f t="shared" si="9"/>
        <v>5000</v>
      </c>
      <c r="R229" s="348">
        <f t="shared" si="9"/>
        <v>154.6</v>
      </c>
      <c r="S229" s="348"/>
      <c r="T229" s="47">
        <f t="shared" si="8"/>
        <v>1</v>
      </c>
      <c r="U229" s="47">
        <f>Q229/L229</f>
        <v>1</v>
      </c>
    </row>
    <row r="230" spans="1:21" hidden="1" x14ac:dyDescent="0.25">
      <c r="A230" s="63" t="s">
        <v>11</v>
      </c>
      <c r="B230" s="339"/>
      <c r="C230" s="64"/>
      <c r="D230" s="65"/>
      <c r="E230" s="65"/>
      <c r="F230" s="65"/>
      <c r="G230" s="65"/>
      <c r="H230" s="65"/>
      <c r="I230" s="65"/>
      <c r="J230" s="66"/>
      <c r="K230" s="65"/>
      <c r="L230" s="65"/>
      <c r="M230" s="65"/>
      <c r="N230" s="65"/>
      <c r="O230" s="65"/>
      <c r="P230" s="65"/>
      <c r="Q230" s="65"/>
      <c r="R230" s="65"/>
      <c r="S230" s="65"/>
      <c r="T230" s="47"/>
      <c r="U230" s="47"/>
    </row>
    <row r="231" spans="1:21" ht="22.5" hidden="1" x14ac:dyDescent="0.25">
      <c r="A231" s="63" t="s">
        <v>182</v>
      </c>
      <c r="B231" s="57"/>
      <c r="C231" s="57"/>
      <c r="D231" s="62">
        <v>5154.6000000000004</v>
      </c>
      <c r="E231" s="58"/>
      <c r="F231" s="62">
        <v>5000</v>
      </c>
      <c r="G231" s="62">
        <v>154.6</v>
      </c>
      <c r="H231" s="58"/>
      <c r="I231" s="62">
        <v>5000</v>
      </c>
      <c r="J231" s="62">
        <f>J232</f>
        <v>5154.6000000000004</v>
      </c>
      <c r="K231" s="58"/>
      <c r="L231" s="62">
        <v>5000</v>
      </c>
      <c r="M231" s="62">
        <v>154.6</v>
      </c>
      <c r="N231" s="58"/>
      <c r="O231" s="62">
        <f>O232</f>
        <v>5154.6000000000004</v>
      </c>
      <c r="P231" s="62"/>
      <c r="Q231" s="62">
        <f t="shared" ref="Q231:R231" si="10">Q232</f>
        <v>5000</v>
      </c>
      <c r="R231" s="62">
        <f t="shared" si="10"/>
        <v>154.6</v>
      </c>
      <c r="S231" s="62"/>
      <c r="T231" s="47">
        <f t="shared" si="8"/>
        <v>1</v>
      </c>
      <c r="U231" s="47">
        <f>Q231/L231</f>
        <v>1</v>
      </c>
    </row>
    <row r="232" spans="1:21" ht="33.75" hidden="1" x14ac:dyDescent="0.25">
      <c r="A232" s="422" t="s">
        <v>183</v>
      </c>
      <c r="B232" s="61">
        <v>2012</v>
      </c>
      <c r="C232" s="61">
        <v>2014</v>
      </c>
      <c r="D232" s="62">
        <v>5154.6000000000004</v>
      </c>
      <c r="E232" s="62"/>
      <c r="F232" s="62">
        <v>5000</v>
      </c>
      <c r="G232" s="62">
        <v>154.6</v>
      </c>
      <c r="H232" s="62"/>
      <c r="I232" s="62">
        <v>5000</v>
      </c>
      <c r="J232" s="62">
        <f>L232+K232+M232</f>
        <v>5154.6000000000004</v>
      </c>
      <c r="K232" s="62"/>
      <c r="L232" s="62">
        <v>5000</v>
      </c>
      <c r="M232" s="62">
        <v>154.6</v>
      </c>
      <c r="N232" s="62"/>
      <c r="O232" s="62">
        <f>P232+Q232+R232</f>
        <v>5154.6000000000004</v>
      </c>
      <c r="P232" s="62"/>
      <c r="Q232" s="62">
        <v>5000</v>
      </c>
      <c r="R232" s="62">
        <v>154.6</v>
      </c>
      <c r="S232" s="62"/>
      <c r="T232" s="47">
        <f t="shared" si="8"/>
        <v>1</v>
      </c>
      <c r="U232" s="47">
        <f>Q232/L232</f>
        <v>1</v>
      </c>
    </row>
    <row r="233" spans="1:21" ht="57" x14ac:dyDescent="0.25">
      <c r="A233" s="100" t="s">
        <v>184</v>
      </c>
      <c r="B233" s="70"/>
      <c r="C233" s="70"/>
      <c r="D233" s="365">
        <f>D235+D239+D245+D246</f>
        <v>252725.6</v>
      </c>
      <c r="E233" s="95"/>
      <c r="F233" s="365">
        <f>F235+F239+F245+F246</f>
        <v>252725.6</v>
      </c>
      <c r="G233" s="365">
        <f>G235+G239+G245+G246</f>
        <v>0</v>
      </c>
      <c r="H233" s="96"/>
      <c r="I233" s="365">
        <f>I235+I239+I245+I246</f>
        <v>15216.9</v>
      </c>
      <c r="J233" s="365">
        <f>J235+J239+J245+J246</f>
        <v>7211</v>
      </c>
      <c r="K233" s="96"/>
      <c r="L233" s="365">
        <f>L235+L239+L245+L246</f>
        <v>7211</v>
      </c>
      <c r="M233" s="365">
        <f>M235+M239+M245+M246</f>
        <v>0</v>
      </c>
      <c r="N233" s="96"/>
      <c r="O233" s="365">
        <f>O235+O239+O245+O246</f>
        <v>7211</v>
      </c>
      <c r="P233" s="96"/>
      <c r="Q233" s="365">
        <f>Q235+Q239+Q245+Q246</f>
        <v>7211</v>
      </c>
      <c r="R233" s="365"/>
      <c r="S233" s="96"/>
      <c r="T233" s="362">
        <f>L233/I233</f>
        <v>0.47388101387273363</v>
      </c>
      <c r="U233" s="362">
        <f>Q233/L233</f>
        <v>1</v>
      </c>
    </row>
    <row r="234" spans="1:21" hidden="1" x14ac:dyDescent="0.25">
      <c r="A234" s="69" t="s">
        <v>109</v>
      </c>
      <c r="B234" s="70"/>
      <c r="C234" s="70"/>
      <c r="D234" s="48"/>
      <c r="E234" s="48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</row>
    <row r="235" spans="1:21" ht="68.25" hidden="1" x14ac:dyDescent="0.25">
      <c r="A235" s="100" t="s">
        <v>185</v>
      </c>
      <c r="B235" s="70"/>
      <c r="C235" s="70"/>
      <c r="D235" s="406">
        <f>D237+D238</f>
        <v>4957.7000000000007</v>
      </c>
      <c r="E235" s="406"/>
      <c r="F235" s="406">
        <f>F237+F238</f>
        <v>4957.7000000000007</v>
      </c>
      <c r="G235" s="102"/>
      <c r="H235" s="102"/>
      <c r="I235" s="406">
        <f t="shared" ref="I235:J235" si="11">I237+I238</f>
        <v>0</v>
      </c>
      <c r="J235" s="406">
        <f t="shared" si="11"/>
        <v>0</v>
      </c>
      <c r="K235" s="102"/>
      <c r="L235" s="406">
        <f>L237+L238</f>
        <v>0</v>
      </c>
      <c r="M235" s="102"/>
      <c r="N235" s="102"/>
      <c r="O235" s="406">
        <f>O237+O238</f>
        <v>0</v>
      </c>
      <c r="P235" s="102"/>
      <c r="Q235" s="406">
        <f>Q237+Q238</f>
        <v>0</v>
      </c>
      <c r="R235" s="102"/>
      <c r="S235" s="102"/>
      <c r="T235" s="362">
        <v>0</v>
      </c>
      <c r="U235" s="362">
        <v>0</v>
      </c>
    </row>
    <row r="236" spans="1:21" hidden="1" x14ac:dyDescent="0.25">
      <c r="A236" s="100" t="s">
        <v>186</v>
      </c>
      <c r="B236" s="70"/>
      <c r="C236" s="70"/>
      <c r="D236" s="72"/>
      <c r="E236" s="72"/>
      <c r="F236" s="72"/>
      <c r="G236" s="73"/>
      <c r="H236" s="73"/>
      <c r="I236" s="72"/>
      <c r="J236" s="72"/>
      <c r="K236" s="73"/>
      <c r="L236" s="72"/>
      <c r="M236" s="73"/>
      <c r="N236" s="73"/>
      <c r="O236" s="72"/>
      <c r="P236" s="73"/>
      <c r="Q236" s="72"/>
      <c r="R236" s="73"/>
      <c r="S236" s="73"/>
      <c r="T236" s="362"/>
      <c r="U236" s="362"/>
    </row>
    <row r="237" spans="1:21" ht="34.5" hidden="1" x14ac:dyDescent="0.25">
      <c r="A237" s="89" t="s">
        <v>187</v>
      </c>
      <c r="B237" s="408">
        <v>2015</v>
      </c>
      <c r="C237" s="408">
        <v>2015</v>
      </c>
      <c r="D237" s="53">
        <v>2286.8000000000002</v>
      </c>
      <c r="E237" s="56"/>
      <c r="F237" s="53">
        <v>2286.8000000000002</v>
      </c>
      <c r="G237" s="435"/>
      <c r="H237" s="435"/>
      <c r="I237" s="53">
        <v>0</v>
      </c>
      <c r="J237" s="53">
        <v>0</v>
      </c>
      <c r="K237" s="53"/>
      <c r="L237" s="53">
        <v>0</v>
      </c>
      <c r="M237" s="53"/>
      <c r="N237" s="53"/>
      <c r="O237" s="53">
        <v>0</v>
      </c>
      <c r="P237" s="53"/>
      <c r="Q237" s="53">
        <v>0</v>
      </c>
      <c r="R237" s="53"/>
      <c r="S237" s="53"/>
      <c r="T237" s="74">
        <v>0</v>
      </c>
      <c r="U237" s="74">
        <v>0</v>
      </c>
    </row>
    <row r="238" spans="1:21" ht="34.5" hidden="1" x14ac:dyDescent="0.25">
      <c r="A238" s="89" t="s">
        <v>188</v>
      </c>
      <c r="B238" s="408">
        <v>2015</v>
      </c>
      <c r="C238" s="408">
        <v>2015</v>
      </c>
      <c r="D238" s="53">
        <v>2670.9</v>
      </c>
      <c r="E238" s="56"/>
      <c r="F238" s="53">
        <v>2670.9</v>
      </c>
      <c r="G238" s="435"/>
      <c r="H238" s="435"/>
      <c r="I238" s="53">
        <v>0</v>
      </c>
      <c r="J238" s="53">
        <v>0</v>
      </c>
      <c r="K238" s="53"/>
      <c r="L238" s="53">
        <v>0</v>
      </c>
      <c r="M238" s="53"/>
      <c r="N238" s="53"/>
      <c r="O238" s="53">
        <v>0</v>
      </c>
      <c r="P238" s="53"/>
      <c r="Q238" s="53">
        <v>0</v>
      </c>
      <c r="R238" s="53"/>
      <c r="S238" s="53"/>
      <c r="T238" s="74">
        <v>0</v>
      </c>
      <c r="U238" s="74">
        <v>0</v>
      </c>
    </row>
    <row r="239" spans="1:21" ht="79.5" hidden="1" x14ac:dyDescent="0.25">
      <c r="A239" s="100" t="s">
        <v>189</v>
      </c>
      <c r="B239" s="70"/>
      <c r="C239" s="70"/>
      <c r="D239" s="365">
        <f>D241+D242+D243+D244</f>
        <v>247767.9</v>
      </c>
      <c r="E239" s="365"/>
      <c r="F239" s="365">
        <f>F241+F242+F243+F244</f>
        <v>247767.9</v>
      </c>
      <c r="G239" s="90"/>
      <c r="H239" s="90"/>
      <c r="I239" s="365">
        <f t="shared" ref="I239:J239" si="12">I241+I242+I243+I244</f>
        <v>15216.9</v>
      </c>
      <c r="J239" s="365">
        <f t="shared" si="12"/>
        <v>7211</v>
      </c>
      <c r="K239" s="90"/>
      <c r="L239" s="365">
        <f>L241+L242+L243+L244</f>
        <v>7211</v>
      </c>
      <c r="M239" s="90"/>
      <c r="N239" s="90"/>
      <c r="O239" s="365">
        <f>O241+O242+O243+O244</f>
        <v>7211</v>
      </c>
      <c r="P239" s="90"/>
      <c r="Q239" s="365">
        <f>Q241+Q242+Q243+Q244</f>
        <v>7211</v>
      </c>
      <c r="R239" s="90"/>
      <c r="S239" s="90"/>
      <c r="T239" s="362">
        <f>L239/I239</f>
        <v>0.47388101387273363</v>
      </c>
      <c r="U239" s="362">
        <f>Q239/L239</f>
        <v>1</v>
      </c>
    </row>
    <row r="240" spans="1:21" hidden="1" x14ac:dyDescent="0.25">
      <c r="A240" s="100" t="s">
        <v>186</v>
      </c>
      <c r="B240" s="70"/>
      <c r="C240" s="70"/>
      <c r="D240" s="72"/>
      <c r="E240" s="72"/>
      <c r="F240" s="72"/>
      <c r="G240" s="73"/>
      <c r="H240" s="73"/>
      <c r="I240" s="72"/>
      <c r="J240" s="72"/>
      <c r="K240" s="73"/>
      <c r="L240" s="72"/>
      <c r="M240" s="73"/>
      <c r="N240" s="73"/>
      <c r="O240" s="72"/>
      <c r="P240" s="73"/>
      <c r="Q240" s="72"/>
      <c r="R240" s="73"/>
      <c r="S240" s="73"/>
      <c r="T240" s="362"/>
      <c r="U240" s="362"/>
    </row>
    <row r="241" spans="1:21" ht="33.75" hidden="1" x14ac:dyDescent="0.25">
      <c r="A241" s="86" t="s">
        <v>190</v>
      </c>
      <c r="B241" s="408">
        <v>2014</v>
      </c>
      <c r="C241" s="408">
        <v>2017</v>
      </c>
      <c r="D241" s="53">
        <v>123327.6</v>
      </c>
      <c r="E241" s="56"/>
      <c r="F241" s="53">
        <v>123327.6</v>
      </c>
      <c r="G241" s="435"/>
      <c r="H241" s="435"/>
      <c r="I241" s="53">
        <v>7211.1</v>
      </c>
      <c r="J241" s="53">
        <f>L241</f>
        <v>7211</v>
      </c>
      <c r="K241" s="53"/>
      <c r="L241" s="53">
        <v>7211</v>
      </c>
      <c r="M241" s="53"/>
      <c r="N241" s="53"/>
      <c r="O241" s="53">
        <v>7211</v>
      </c>
      <c r="P241" s="53"/>
      <c r="Q241" s="53">
        <v>7211</v>
      </c>
      <c r="R241" s="53"/>
      <c r="S241" s="53"/>
      <c r="T241" s="74">
        <f>J241/I241</f>
        <v>0.99998613249018864</v>
      </c>
      <c r="U241" s="74">
        <f>Q241/L241</f>
        <v>1</v>
      </c>
    </row>
    <row r="242" spans="1:21" ht="45" hidden="1" x14ac:dyDescent="0.25">
      <c r="A242" s="86" t="s">
        <v>191</v>
      </c>
      <c r="B242" s="408">
        <v>2015</v>
      </c>
      <c r="C242" s="408">
        <v>2015</v>
      </c>
      <c r="D242" s="53">
        <v>2623.5</v>
      </c>
      <c r="E242" s="56"/>
      <c r="F242" s="53">
        <v>2623.5</v>
      </c>
      <c r="G242" s="435"/>
      <c r="H242" s="435"/>
      <c r="I242" s="53">
        <v>0</v>
      </c>
      <c r="J242" s="53">
        <v>0</v>
      </c>
      <c r="K242" s="53"/>
      <c r="L242" s="53">
        <v>0</v>
      </c>
      <c r="M242" s="53"/>
      <c r="N242" s="53"/>
      <c r="O242" s="53">
        <v>0</v>
      </c>
      <c r="P242" s="53"/>
      <c r="Q242" s="53">
        <v>0</v>
      </c>
      <c r="R242" s="53"/>
      <c r="S242" s="53"/>
      <c r="T242" s="74">
        <v>0</v>
      </c>
      <c r="U242" s="74">
        <v>0</v>
      </c>
    </row>
    <row r="243" spans="1:21" ht="22.5" hidden="1" x14ac:dyDescent="0.25">
      <c r="A243" s="86" t="s">
        <v>192</v>
      </c>
      <c r="B243" s="408">
        <v>2014</v>
      </c>
      <c r="C243" s="408">
        <v>2016</v>
      </c>
      <c r="D243" s="53">
        <v>60908.4</v>
      </c>
      <c r="E243" s="56"/>
      <c r="F243" s="53">
        <v>60908.4</v>
      </c>
      <c r="G243" s="435"/>
      <c r="H243" s="435"/>
      <c r="I243" s="53">
        <v>4535.3999999999996</v>
      </c>
      <c r="J243" s="53">
        <v>0</v>
      </c>
      <c r="K243" s="53"/>
      <c r="L243" s="53">
        <v>0</v>
      </c>
      <c r="M243" s="53"/>
      <c r="N243" s="53"/>
      <c r="O243" s="53">
        <v>0</v>
      </c>
      <c r="P243" s="53"/>
      <c r="Q243" s="53">
        <v>0</v>
      </c>
      <c r="R243" s="53"/>
      <c r="S243" s="53"/>
      <c r="T243" s="74">
        <v>0</v>
      </c>
      <c r="U243" s="74">
        <v>0</v>
      </c>
    </row>
    <row r="244" spans="1:21" ht="22.5" hidden="1" x14ac:dyDescent="0.25">
      <c r="A244" s="86" t="s">
        <v>193</v>
      </c>
      <c r="B244" s="408">
        <v>2014</v>
      </c>
      <c r="C244" s="408">
        <v>2016</v>
      </c>
      <c r="D244" s="53">
        <v>60908.4</v>
      </c>
      <c r="E244" s="56"/>
      <c r="F244" s="53">
        <v>60908.4</v>
      </c>
      <c r="G244" s="435"/>
      <c r="H244" s="435"/>
      <c r="I244" s="53">
        <v>3470.4</v>
      </c>
      <c r="J244" s="53">
        <v>0</v>
      </c>
      <c r="K244" s="53"/>
      <c r="L244" s="53">
        <v>0</v>
      </c>
      <c r="M244" s="53"/>
      <c r="N244" s="53"/>
      <c r="O244" s="53">
        <v>0</v>
      </c>
      <c r="P244" s="53"/>
      <c r="Q244" s="53">
        <v>0</v>
      </c>
      <c r="R244" s="53"/>
      <c r="S244" s="53"/>
      <c r="T244" s="74">
        <v>0</v>
      </c>
      <c r="U244" s="74">
        <v>0</v>
      </c>
    </row>
    <row r="245" spans="1:21" ht="135" hidden="1" x14ac:dyDescent="0.25">
      <c r="A245" s="403" t="s">
        <v>194</v>
      </c>
      <c r="B245" s="408"/>
      <c r="C245" s="408"/>
      <c r="D245" s="53">
        <v>0</v>
      </c>
      <c r="E245" s="56"/>
      <c r="F245" s="53">
        <v>0</v>
      </c>
      <c r="G245" s="53">
        <v>0</v>
      </c>
      <c r="H245" s="435"/>
      <c r="I245" s="53">
        <v>0</v>
      </c>
      <c r="J245" s="53">
        <v>0</v>
      </c>
      <c r="K245" s="53"/>
      <c r="L245" s="53">
        <v>0</v>
      </c>
      <c r="M245" s="53">
        <v>0</v>
      </c>
      <c r="N245" s="53"/>
      <c r="O245" s="53">
        <v>0</v>
      </c>
      <c r="P245" s="53"/>
      <c r="Q245" s="53">
        <v>0</v>
      </c>
      <c r="R245" s="53">
        <v>0</v>
      </c>
      <c r="S245" s="53"/>
      <c r="T245" s="74">
        <v>0</v>
      </c>
      <c r="U245" s="74">
        <v>0</v>
      </c>
    </row>
    <row r="246" spans="1:21" ht="123.75" hidden="1" x14ac:dyDescent="0.25">
      <c r="A246" s="403" t="s">
        <v>195</v>
      </c>
      <c r="B246" s="408"/>
      <c r="C246" s="408"/>
      <c r="D246" s="53">
        <v>0</v>
      </c>
      <c r="E246" s="56"/>
      <c r="F246" s="53">
        <v>0</v>
      </c>
      <c r="G246" s="53">
        <v>0</v>
      </c>
      <c r="H246" s="435"/>
      <c r="I246" s="53">
        <v>0</v>
      </c>
      <c r="J246" s="53">
        <v>0</v>
      </c>
      <c r="K246" s="53"/>
      <c r="L246" s="53">
        <v>0</v>
      </c>
      <c r="M246" s="53">
        <v>0</v>
      </c>
      <c r="N246" s="53"/>
      <c r="O246" s="53">
        <v>0</v>
      </c>
      <c r="P246" s="53"/>
      <c r="Q246" s="53">
        <v>0</v>
      </c>
      <c r="R246" s="53">
        <v>0</v>
      </c>
      <c r="S246" s="53"/>
      <c r="T246" s="74">
        <v>0</v>
      </c>
      <c r="U246" s="74">
        <v>0</v>
      </c>
    </row>
    <row r="247" spans="1:21" ht="45.75" x14ac:dyDescent="0.25">
      <c r="A247" s="100" t="s">
        <v>196</v>
      </c>
      <c r="B247" s="70"/>
      <c r="C247" s="70"/>
      <c r="D247" s="365">
        <f>D249+D265+D270</f>
        <v>141506.37938144329</v>
      </c>
      <c r="E247" s="95"/>
      <c r="F247" s="365">
        <f t="shared" ref="F247:G247" si="13">F249+F265+F270</f>
        <v>139817.79999999999</v>
      </c>
      <c r="G247" s="365">
        <f t="shared" si="13"/>
        <v>1688.5793814432991</v>
      </c>
      <c r="H247" s="96"/>
      <c r="I247" s="365">
        <f t="shared" ref="I247:J247" si="14">I249+I265+I270</f>
        <v>0</v>
      </c>
      <c r="J247" s="365">
        <f t="shared" si="14"/>
        <v>0</v>
      </c>
      <c r="K247" s="96"/>
      <c r="L247" s="365">
        <f t="shared" ref="L247:M247" si="15">L249+L265+L270</f>
        <v>0</v>
      </c>
      <c r="M247" s="365">
        <f t="shared" si="15"/>
        <v>0</v>
      </c>
      <c r="N247" s="96"/>
      <c r="O247" s="365">
        <f>O249+O265+O270</f>
        <v>0</v>
      </c>
      <c r="P247" s="365"/>
      <c r="Q247" s="365">
        <f t="shared" ref="Q247:R247" si="16">Q249+Q265+Q270</f>
        <v>0</v>
      </c>
      <c r="R247" s="365">
        <f t="shared" si="16"/>
        <v>0</v>
      </c>
      <c r="S247" s="96"/>
      <c r="T247" s="362">
        <v>0</v>
      </c>
      <c r="U247" s="362">
        <v>0</v>
      </c>
    </row>
    <row r="248" spans="1:21" hidden="1" x14ac:dyDescent="0.25">
      <c r="A248" s="69" t="s">
        <v>109</v>
      </c>
      <c r="B248" s="70"/>
      <c r="C248" s="70"/>
      <c r="D248" s="365"/>
      <c r="E248" s="95"/>
      <c r="F248" s="365"/>
      <c r="G248" s="365"/>
      <c r="H248" s="96"/>
      <c r="I248" s="365"/>
      <c r="J248" s="365"/>
      <c r="K248" s="96"/>
      <c r="L248" s="365"/>
      <c r="M248" s="365"/>
      <c r="N248" s="96"/>
      <c r="O248" s="365"/>
      <c r="P248" s="365"/>
      <c r="Q248" s="365"/>
      <c r="R248" s="365"/>
      <c r="S248" s="96"/>
      <c r="T248" s="362"/>
      <c r="U248" s="362"/>
    </row>
    <row r="249" spans="1:21" ht="90" hidden="1" x14ac:dyDescent="0.25">
      <c r="A249" s="99" t="s">
        <v>197</v>
      </c>
      <c r="B249" s="70"/>
      <c r="C249" s="70"/>
      <c r="D249" s="365">
        <f>D251</f>
        <v>70500</v>
      </c>
      <c r="E249" s="95"/>
      <c r="F249" s="365">
        <f>F251</f>
        <v>70500</v>
      </c>
      <c r="G249" s="365"/>
      <c r="H249" s="96"/>
      <c r="I249" s="365">
        <f t="shared" ref="I249:J249" si="17">I251</f>
        <v>0</v>
      </c>
      <c r="J249" s="365">
        <f t="shared" si="17"/>
        <v>0</v>
      </c>
      <c r="K249" s="96"/>
      <c r="L249" s="365">
        <f>L251</f>
        <v>0</v>
      </c>
      <c r="M249" s="365"/>
      <c r="N249" s="96"/>
      <c r="O249" s="365">
        <f>O251</f>
        <v>0</v>
      </c>
      <c r="P249" s="365"/>
      <c r="Q249" s="365">
        <f>Q251</f>
        <v>0</v>
      </c>
      <c r="R249" s="365"/>
      <c r="S249" s="96"/>
      <c r="T249" s="362">
        <v>0</v>
      </c>
      <c r="U249" s="362">
        <v>0</v>
      </c>
    </row>
    <row r="250" spans="1:21" hidden="1" x14ac:dyDescent="0.25">
      <c r="A250" s="100" t="s">
        <v>186</v>
      </c>
      <c r="B250" s="70"/>
      <c r="C250" s="70"/>
      <c r="D250" s="48"/>
      <c r="E250" s="48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</row>
    <row r="251" spans="1:21" ht="78.75" hidden="1" x14ac:dyDescent="0.25">
      <c r="A251" s="403" t="s">
        <v>198</v>
      </c>
      <c r="B251" s="408"/>
      <c r="C251" s="408"/>
      <c r="D251" s="53">
        <v>70500</v>
      </c>
      <c r="E251" s="56"/>
      <c r="F251" s="53">
        <f>F253+F255+F257+F259+F261+F263+F264</f>
        <v>70500</v>
      </c>
      <c r="G251" s="435"/>
      <c r="H251" s="435"/>
      <c r="I251" s="53">
        <v>0</v>
      </c>
      <c r="J251" s="53">
        <v>0</v>
      </c>
      <c r="K251" s="53"/>
      <c r="L251" s="53">
        <v>0</v>
      </c>
      <c r="M251" s="53"/>
      <c r="N251" s="53"/>
      <c r="O251" s="53">
        <v>0</v>
      </c>
      <c r="P251" s="53"/>
      <c r="Q251" s="53">
        <v>0</v>
      </c>
      <c r="R251" s="53"/>
      <c r="S251" s="53"/>
      <c r="T251" s="74">
        <v>0</v>
      </c>
      <c r="U251" s="47">
        <v>0</v>
      </c>
    </row>
    <row r="252" spans="1:21" hidden="1" x14ac:dyDescent="0.25">
      <c r="A252" s="76" t="s">
        <v>199</v>
      </c>
      <c r="B252" s="408"/>
      <c r="C252" s="408"/>
      <c r="D252" s="46"/>
      <c r="E252" s="46"/>
      <c r="F252" s="46"/>
      <c r="G252" s="46"/>
      <c r="H252" s="46"/>
      <c r="I252" s="46"/>
      <c r="J252" s="46"/>
      <c r="K252" s="46"/>
      <c r="L252" s="58"/>
      <c r="M252" s="46"/>
      <c r="N252" s="46"/>
      <c r="O252" s="46"/>
      <c r="P252" s="46"/>
      <c r="Q252" s="58"/>
      <c r="R252" s="46"/>
      <c r="S252" s="46"/>
      <c r="T252" s="47"/>
      <c r="U252" s="47"/>
    </row>
    <row r="253" spans="1:21" ht="56.25" hidden="1" x14ac:dyDescent="0.25">
      <c r="A253" s="91" t="s">
        <v>200</v>
      </c>
      <c r="B253" s="408">
        <v>2015</v>
      </c>
      <c r="C253" s="408">
        <v>2015</v>
      </c>
      <c r="D253" s="46">
        <v>2000</v>
      </c>
      <c r="E253" s="46"/>
      <c r="F253" s="46">
        <v>2000</v>
      </c>
      <c r="G253" s="46"/>
      <c r="H253" s="46"/>
      <c r="I253" s="53">
        <v>0</v>
      </c>
      <c r="J253" s="53">
        <v>0</v>
      </c>
      <c r="K253" s="53"/>
      <c r="L253" s="53">
        <v>0</v>
      </c>
      <c r="M253" s="53"/>
      <c r="N253" s="53"/>
      <c r="O253" s="53">
        <v>0</v>
      </c>
      <c r="P253" s="53"/>
      <c r="Q253" s="53">
        <v>0</v>
      </c>
      <c r="R253" s="53"/>
      <c r="S253" s="53"/>
      <c r="T253" s="74">
        <v>0</v>
      </c>
      <c r="U253" s="47">
        <v>0</v>
      </c>
    </row>
    <row r="254" spans="1:21" hidden="1" x14ac:dyDescent="0.25">
      <c r="A254" s="91" t="s">
        <v>201</v>
      </c>
      <c r="B254" s="408"/>
      <c r="C254" s="408"/>
      <c r="D254" s="46"/>
      <c r="E254" s="46"/>
      <c r="F254" s="46"/>
      <c r="G254" s="46"/>
      <c r="H254" s="46"/>
      <c r="I254" s="46"/>
      <c r="J254" s="46"/>
      <c r="K254" s="46"/>
      <c r="L254" s="58"/>
      <c r="M254" s="46"/>
      <c r="N254" s="46"/>
      <c r="O254" s="46"/>
      <c r="P254" s="46"/>
      <c r="Q254" s="58"/>
      <c r="R254" s="46"/>
      <c r="S254" s="46"/>
      <c r="T254" s="47"/>
      <c r="U254" s="47"/>
    </row>
    <row r="255" spans="1:21" ht="56.25" hidden="1" x14ac:dyDescent="0.25">
      <c r="A255" s="92" t="s">
        <v>202</v>
      </c>
      <c r="B255" s="408">
        <v>2015</v>
      </c>
      <c r="C255" s="408">
        <v>2015</v>
      </c>
      <c r="D255" s="46">
        <v>5000</v>
      </c>
      <c r="E255" s="46"/>
      <c r="F255" s="46">
        <v>5000</v>
      </c>
      <c r="G255" s="46"/>
      <c r="H255" s="46"/>
      <c r="I255" s="53">
        <v>0</v>
      </c>
      <c r="J255" s="53">
        <v>0</v>
      </c>
      <c r="K255" s="53"/>
      <c r="L255" s="53">
        <v>0</v>
      </c>
      <c r="M255" s="53"/>
      <c r="N255" s="53"/>
      <c r="O255" s="53">
        <v>0</v>
      </c>
      <c r="P255" s="53"/>
      <c r="Q255" s="53">
        <v>0</v>
      </c>
      <c r="R255" s="53"/>
      <c r="S255" s="53"/>
      <c r="T255" s="74">
        <v>0</v>
      </c>
      <c r="U255" s="47">
        <v>0</v>
      </c>
    </row>
    <row r="256" spans="1:21" hidden="1" x14ac:dyDescent="0.25">
      <c r="A256" s="91" t="s">
        <v>203</v>
      </c>
      <c r="B256" s="408"/>
      <c r="C256" s="408"/>
      <c r="D256" s="46"/>
      <c r="E256" s="46"/>
      <c r="F256" s="46"/>
      <c r="G256" s="46"/>
      <c r="H256" s="46"/>
      <c r="I256" s="46"/>
      <c r="J256" s="46"/>
      <c r="K256" s="46"/>
      <c r="L256" s="58"/>
      <c r="M256" s="46"/>
      <c r="N256" s="46"/>
      <c r="O256" s="46"/>
      <c r="P256" s="46"/>
      <c r="Q256" s="58"/>
      <c r="R256" s="46"/>
      <c r="S256" s="46"/>
      <c r="T256" s="47"/>
      <c r="U256" s="47"/>
    </row>
    <row r="257" spans="1:21" ht="56.25" hidden="1" x14ac:dyDescent="0.25">
      <c r="A257" s="92" t="s">
        <v>204</v>
      </c>
      <c r="B257" s="408">
        <v>2015</v>
      </c>
      <c r="C257" s="408">
        <v>2015</v>
      </c>
      <c r="D257" s="46">
        <v>4000</v>
      </c>
      <c r="E257" s="46"/>
      <c r="F257" s="46">
        <v>4000</v>
      </c>
      <c r="G257" s="46"/>
      <c r="H257" s="46"/>
      <c r="I257" s="53">
        <v>0</v>
      </c>
      <c r="J257" s="53">
        <v>0</v>
      </c>
      <c r="K257" s="53"/>
      <c r="L257" s="53">
        <v>0</v>
      </c>
      <c r="M257" s="53"/>
      <c r="N257" s="53"/>
      <c r="O257" s="53">
        <v>0</v>
      </c>
      <c r="P257" s="53"/>
      <c r="Q257" s="53">
        <v>0</v>
      </c>
      <c r="R257" s="53"/>
      <c r="S257" s="53"/>
      <c r="T257" s="74">
        <v>0</v>
      </c>
      <c r="U257" s="47">
        <v>0</v>
      </c>
    </row>
    <row r="258" spans="1:21" hidden="1" x14ac:dyDescent="0.25">
      <c r="A258" s="91" t="s">
        <v>205</v>
      </c>
      <c r="B258" s="408"/>
      <c r="C258" s="408"/>
      <c r="D258" s="46"/>
      <c r="E258" s="46"/>
      <c r="F258" s="46"/>
      <c r="G258" s="46"/>
      <c r="H258" s="46"/>
      <c r="I258" s="46"/>
      <c r="J258" s="46"/>
      <c r="K258" s="46"/>
      <c r="L258" s="58"/>
      <c r="M258" s="46"/>
      <c r="N258" s="46"/>
      <c r="O258" s="46"/>
      <c r="P258" s="46"/>
      <c r="Q258" s="58"/>
      <c r="R258" s="46"/>
      <c r="S258" s="46"/>
      <c r="T258" s="47"/>
      <c r="U258" s="47"/>
    </row>
    <row r="259" spans="1:21" ht="45" hidden="1" x14ac:dyDescent="0.25">
      <c r="A259" s="92" t="s">
        <v>206</v>
      </c>
      <c r="B259" s="408">
        <v>2015</v>
      </c>
      <c r="C259" s="408">
        <v>2015</v>
      </c>
      <c r="D259" s="46">
        <v>1500</v>
      </c>
      <c r="E259" s="46"/>
      <c r="F259" s="46">
        <v>1500</v>
      </c>
      <c r="G259" s="46"/>
      <c r="H259" s="46"/>
      <c r="I259" s="53">
        <v>0</v>
      </c>
      <c r="J259" s="53">
        <v>0</v>
      </c>
      <c r="K259" s="53"/>
      <c r="L259" s="53">
        <v>0</v>
      </c>
      <c r="M259" s="53"/>
      <c r="N259" s="53"/>
      <c r="O259" s="53">
        <v>0</v>
      </c>
      <c r="P259" s="53"/>
      <c r="Q259" s="53">
        <v>0</v>
      </c>
      <c r="R259" s="53"/>
      <c r="S259" s="53"/>
      <c r="T259" s="74">
        <v>0</v>
      </c>
      <c r="U259" s="47">
        <v>0</v>
      </c>
    </row>
    <row r="260" spans="1:21" ht="22.5" hidden="1" x14ac:dyDescent="0.25">
      <c r="A260" s="91" t="s">
        <v>182</v>
      </c>
      <c r="B260" s="408"/>
      <c r="C260" s="408"/>
      <c r="D260" s="46"/>
      <c r="E260" s="46"/>
      <c r="F260" s="46"/>
      <c r="G260" s="46"/>
      <c r="H260" s="46"/>
      <c r="I260" s="46"/>
      <c r="J260" s="46"/>
      <c r="K260" s="46"/>
      <c r="L260" s="58"/>
      <c r="M260" s="46"/>
      <c r="N260" s="46"/>
      <c r="O260" s="46"/>
      <c r="P260" s="46"/>
      <c r="Q260" s="58"/>
      <c r="R260" s="46"/>
      <c r="S260" s="46"/>
      <c r="T260" s="47"/>
      <c r="U260" s="47"/>
    </row>
    <row r="261" spans="1:21" ht="45" hidden="1" x14ac:dyDescent="0.25">
      <c r="A261" s="83" t="s">
        <v>207</v>
      </c>
      <c r="B261" s="408">
        <v>2015</v>
      </c>
      <c r="C261" s="408">
        <v>2015</v>
      </c>
      <c r="D261" s="93">
        <v>5000</v>
      </c>
      <c r="E261" s="46"/>
      <c r="F261" s="93">
        <v>5000</v>
      </c>
      <c r="G261" s="46"/>
      <c r="H261" s="46"/>
      <c r="I261" s="53">
        <v>0</v>
      </c>
      <c r="J261" s="53">
        <v>0</v>
      </c>
      <c r="K261" s="53"/>
      <c r="L261" s="53">
        <v>0</v>
      </c>
      <c r="M261" s="53"/>
      <c r="N261" s="53"/>
      <c r="O261" s="53">
        <v>0</v>
      </c>
      <c r="P261" s="53"/>
      <c r="Q261" s="53">
        <v>0</v>
      </c>
      <c r="R261" s="53"/>
      <c r="S261" s="53"/>
      <c r="T261" s="74">
        <v>0</v>
      </c>
      <c r="U261" s="47">
        <v>0</v>
      </c>
    </row>
    <row r="262" spans="1:21" ht="22.5" hidden="1" x14ac:dyDescent="0.25">
      <c r="A262" s="83" t="s">
        <v>208</v>
      </c>
      <c r="B262" s="408"/>
      <c r="C262" s="408"/>
      <c r="D262" s="93"/>
      <c r="E262" s="46"/>
      <c r="F262" s="93"/>
      <c r="G262" s="46"/>
      <c r="H262" s="46"/>
      <c r="I262" s="46"/>
      <c r="J262" s="46"/>
      <c r="K262" s="46"/>
      <c r="L262" s="58"/>
      <c r="M262" s="46"/>
      <c r="N262" s="46"/>
      <c r="O262" s="46"/>
      <c r="P262" s="46"/>
      <c r="Q262" s="58"/>
      <c r="R262" s="46"/>
      <c r="S262" s="46"/>
      <c r="T262" s="47"/>
      <c r="U262" s="47"/>
    </row>
    <row r="263" spans="1:21" ht="56.25" hidden="1" x14ac:dyDescent="0.25">
      <c r="A263" s="91" t="s">
        <v>209</v>
      </c>
      <c r="B263" s="408">
        <v>2015</v>
      </c>
      <c r="C263" s="408">
        <v>2015</v>
      </c>
      <c r="D263" s="93">
        <v>40000</v>
      </c>
      <c r="E263" s="46"/>
      <c r="F263" s="93">
        <v>40000</v>
      </c>
      <c r="G263" s="46"/>
      <c r="H263" s="46"/>
      <c r="I263" s="53">
        <v>0</v>
      </c>
      <c r="J263" s="53">
        <v>0</v>
      </c>
      <c r="K263" s="53"/>
      <c r="L263" s="53">
        <v>0</v>
      </c>
      <c r="M263" s="53"/>
      <c r="N263" s="53"/>
      <c r="O263" s="53">
        <v>0</v>
      </c>
      <c r="P263" s="53"/>
      <c r="Q263" s="53">
        <v>0</v>
      </c>
      <c r="R263" s="53"/>
      <c r="S263" s="53"/>
      <c r="T263" s="74">
        <v>0</v>
      </c>
      <c r="U263" s="47">
        <v>0</v>
      </c>
    </row>
    <row r="264" spans="1:21" ht="33.75" hidden="1" x14ac:dyDescent="0.25">
      <c r="A264" s="91" t="s">
        <v>210</v>
      </c>
      <c r="B264" s="408">
        <v>2015</v>
      </c>
      <c r="C264" s="408">
        <v>2015</v>
      </c>
      <c r="D264" s="93">
        <v>13000</v>
      </c>
      <c r="E264" s="46"/>
      <c r="F264" s="93">
        <v>13000</v>
      </c>
      <c r="G264" s="46"/>
      <c r="H264" s="46"/>
      <c r="I264" s="53">
        <v>0</v>
      </c>
      <c r="J264" s="53">
        <v>0</v>
      </c>
      <c r="K264" s="53"/>
      <c r="L264" s="53">
        <v>0</v>
      </c>
      <c r="M264" s="53"/>
      <c r="N264" s="53"/>
      <c r="O264" s="53">
        <v>0</v>
      </c>
      <c r="P264" s="53"/>
      <c r="Q264" s="53">
        <v>0</v>
      </c>
      <c r="R264" s="53"/>
      <c r="S264" s="53"/>
      <c r="T264" s="74">
        <v>0</v>
      </c>
      <c r="U264" s="47">
        <v>0</v>
      </c>
    </row>
    <row r="265" spans="1:21" ht="101.25" hidden="1" x14ac:dyDescent="0.25">
      <c r="A265" s="99" t="s">
        <v>211</v>
      </c>
      <c r="B265" s="70"/>
      <c r="C265" s="70"/>
      <c r="D265" s="365">
        <f>D267+D268</f>
        <v>14720.4</v>
      </c>
      <c r="E265" s="95"/>
      <c r="F265" s="365">
        <f>F267+F268</f>
        <v>14720.4</v>
      </c>
      <c r="G265" s="365"/>
      <c r="H265" s="96"/>
      <c r="I265" s="365">
        <f t="shared" ref="I265:J265" si="18">I267+I268</f>
        <v>0</v>
      </c>
      <c r="J265" s="365">
        <f t="shared" si="18"/>
        <v>0</v>
      </c>
      <c r="K265" s="96"/>
      <c r="L265" s="365">
        <f>L267+L268</f>
        <v>0</v>
      </c>
      <c r="M265" s="365"/>
      <c r="N265" s="96"/>
      <c r="O265" s="365">
        <f>O267+O268</f>
        <v>0</v>
      </c>
      <c r="P265" s="365"/>
      <c r="Q265" s="365">
        <f>Q267+Q268</f>
        <v>0</v>
      </c>
      <c r="R265" s="365"/>
      <c r="S265" s="96"/>
      <c r="T265" s="362">
        <v>0</v>
      </c>
      <c r="U265" s="362">
        <v>0</v>
      </c>
    </row>
    <row r="266" spans="1:21" hidden="1" x14ac:dyDescent="0.25">
      <c r="A266" s="100" t="s">
        <v>186</v>
      </c>
      <c r="B266" s="70"/>
      <c r="C266" s="70"/>
      <c r="D266" s="48"/>
      <c r="E266" s="48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</row>
    <row r="267" spans="1:21" ht="34.5" hidden="1" x14ac:dyDescent="0.25">
      <c r="A267" s="89" t="s">
        <v>212</v>
      </c>
      <c r="B267" s="408">
        <v>2015</v>
      </c>
      <c r="C267" s="408">
        <v>2016</v>
      </c>
      <c r="D267" s="53">
        <v>13198.8</v>
      </c>
      <c r="E267" s="56"/>
      <c r="F267" s="53">
        <v>13198.8</v>
      </c>
      <c r="G267" s="435"/>
      <c r="H267" s="435"/>
      <c r="I267" s="53">
        <v>0</v>
      </c>
      <c r="J267" s="53">
        <v>0</v>
      </c>
      <c r="K267" s="53"/>
      <c r="L267" s="53">
        <v>0</v>
      </c>
      <c r="M267" s="53"/>
      <c r="N267" s="53"/>
      <c r="O267" s="53">
        <v>0</v>
      </c>
      <c r="P267" s="53"/>
      <c r="Q267" s="53">
        <v>0</v>
      </c>
      <c r="R267" s="53"/>
      <c r="S267" s="53"/>
      <c r="T267" s="74">
        <v>0</v>
      </c>
      <c r="U267" s="74">
        <v>0</v>
      </c>
    </row>
    <row r="268" spans="1:21" ht="79.5" hidden="1" x14ac:dyDescent="0.25">
      <c r="A268" s="89" t="s">
        <v>213</v>
      </c>
      <c r="B268" s="408">
        <v>2015</v>
      </c>
      <c r="C268" s="408">
        <v>2015</v>
      </c>
      <c r="D268" s="53">
        <v>1521.6</v>
      </c>
      <c r="E268" s="56"/>
      <c r="F268" s="53">
        <v>1521.6</v>
      </c>
      <c r="G268" s="435"/>
      <c r="H268" s="435"/>
      <c r="I268" s="53">
        <v>0</v>
      </c>
      <c r="J268" s="53">
        <v>0</v>
      </c>
      <c r="K268" s="53"/>
      <c r="L268" s="53">
        <v>0</v>
      </c>
      <c r="M268" s="53"/>
      <c r="N268" s="53"/>
      <c r="O268" s="53">
        <v>0</v>
      </c>
      <c r="P268" s="53"/>
      <c r="Q268" s="53">
        <v>0</v>
      </c>
      <c r="R268" s="53"/>
      <c r="S268" s="53"/>
      <c r="T268" s="74">
        <v>0</v>
      </c>
      <c r="U268" s="74">
        <v>0</v>
      </c>
    </row>
    <row r="269" spans="1:21" ht="146.25" hidden="1" x14ac:dyDescent="0.25">
      <c r="A269" s="403" t="s">
        <v>214</v>
      </c>
      <c r="B269" s="408"/>
      <c r="C269" s="408"/>
      <c r="D269" s="53">
        <v>0</v>
      </c>
      <c r="E269" s="56"/>
      <c r="F269" s="53">
        <v>0</v>
      </c>
      <c r="G269" s="53">
        <v>0</v>
      </c>
      <c r="H269" s="435"/>
      <c r="I269" s="53">
        <v>0</v>
      </c>
      <c r="J269" s="53">
        <v>0</v>
      </c>
      <c r="K269" s="53"/>
      <c r="L269" s="53">
        <v>0</v>
      </c>
      <c r="M269" s="53">
        <v>0</v>
      </c>
      <c r="N269" s="53"/>
      <c r="O269" s="53">
        <v>0</v>
      </c>
      <c r="P269" s="53"/>
      <c r="Q269" s="53">
        <v>0</v>
      </c>
      <c r="R269" s="53">
        <v>0</v>
      </c>
      <c r="S269" s="53"/>
      <c r="T269" s="74">
        <v>0</v>
      </c>
      <c r="U269" s="74">
        <v>0</v>
      </c>
    </row>
    <row r="270" spans="1:21" ht="135" hidden="1" x14ac:dyDescent="0.25">
      <c r="A270" s="103" t="s">
        <v>215</v>
      </c>
      <c r="B270" s="408"/>
      <c r="C270" s="408"/>
      <c r="D270" s="365">
        <f>D271</f>
        <v>56285.9793814433</v>
      </c>
      <c r="E270" s="359"/>
      <c r="F270" s="365">
        <f t="shared" ref="F270:G270" si="19">F271</f>
        <v>54597.4</v>
      </c>
      <c r="G270" s="365">
        <f t="shared" si="19"/>
        <v>1688.5793814432991</v>
      </c>
      <c r="H270" s="359"/>
      <c r="I270" s="365">
        <f t="shared" ref="I270:J270" si="20">I271</f>
        <v>0</v>
      </c>
      <c r="J270" s="365">
        <f t="shared" si="20"/>
        <v>0</v>
      </c>
      <c r="K270" s="359"/>
      <c r="L270" s="365">
        <f t="shared" ref="L270:M270" si="21">L271</f>
        <v>0</v>
      </c>
      <c r="M270" s="365">
        <f t="shared" si="21"/>
        <v>0</v>
      </c>
      <c r="N270" s="359"/>
      <c r="O270" s="365">
        <f>O271</f>
        <v>0</v>
      </c>
      <c r="P270" s="359"/>
      <c r="Q270" s="365">
        <f t="shared" ref="Q270:R270" si="22">Q271</f>
        <v>0</v>
      </c>
      <c r="R270" s="365">
        <f t="shared" si="22"/>
        <v>0</v>
      </c>
      <c r="S270" s="359"/>
      <c r="T270" s="362">
        <v>0</v>
      </c>
      <c r="U270" s="362">
        <v>0</v>
      </c>
    </row>
    <row r="271" spans="1:21" ht="67.5" hidden="1" x14ac:dyDescent="0.25">
      <c r="A271" s="75" t="s">
        <v>216</v>
      </c>
      <c r="B271" s="408">
        <v>2014</v>
      </c>
      <c r="C271" s="408">
        <v>2016</v>
      </c>
      <c r="D271" s="46">
        <f>F271+G271</f>
        <v>56285.9793814433</v>
      </c>
      <c r="E271" s="46"/>
      <c r="F271" s="46">
        <v>54597.4</v>
      </c>
      <c r="G271" s="46">
        <f>F271/97*3</f>
        <v>1688.5793814432991</v>
      </c>
      <c r="H271" s="46"/>
      <c r="I271" s="46">
        <v>0</v>
      </c>
      <c r="J271" s="46">
        <v>0</v>
      </c>
      <c r="K271" s="46"/>
      <c r="L271" s="46">
        <v>0</v>
      </c>
      <c r="M271" s="46">
        <v>0</v>
      </c>
      <c r="N271" s="46"/>
      <c r="O271" s="46">
        <v>0</v>
      </c>
      <c r="P271" s="46"/>
      <c r="Q271" s="58">
        <v>0</v>
      </c>
      <c r="R271" s="46">
        <v>0</v>
      </c>
      <c r="S271" s="46"/>
      <c r="T271" s="47">
        <v>0</v>
      </c>
      <c r="U271" s="47">
        <v>0</v>
      </c>
    </row>
    <row r="272" spans="1:21" ht="34.5" x14ac:dyDescent="0.25">
      <c r="A272" s="89" t="s">
        <v>217</v>
      </c>
      <c r="B272" s="407"/>
      <c r="C272" s="407"/>
      <c r="D272" s="406">
        <f>F272+G272</f>
        <v>100733.6</v>
      </c>
      <c r="E272" s="406"/>
      <c r="F272" s="406">
        <f>F274+F281+F284</f>
        <v>97851</v>
      </c>
      <c r="G272" s="406">
        <f>G274+G281+G284</f>
        <v>2882.6</v>
      </c>
      <c r="H272" s="406"/>
      <c r="I272" s="406">
        <f t="shared" ref="I272:R272" si="23">I274</f>
        <v>35000</v>
      </c>
      <c r="J272" s="406">
        <f t="shared" si="23"/>
        <v>0</v>
      </c>
      <c r="K272" s="406"/>
      <c r="L272" s="406">
        <f t="shared" si="23"/>
        <v>0</v>
      </c>
      <c r="M272" s="406">
        <f t="shared" si="23"/>
        <v>0</v>
      </c>
      <c r="N272" s="406"/>
      <c r="O272" s="406">
        <f t="shared" si="23"/>
        <v>0</v>
      </c>
      <c r="P272" s="406"/>
      <c r="Q272" s="406">
        <f t="shared" si="23"/>
        <v>0</v>
      </c>
      <c r="R272" s="406">
        <f t="shared" si="23"/>
        <v>0</v>
      </c>
      <c r="S272" s="406"/>
      <c r="T272" s="74">
        <v>0</v>
      </c>
      <c r="U272" s="74">
        <v>0</v>
      </c>
    </row>
    <row r="273" spans="1:21" hidden="1" x14ac:dyDescent="0.25">
      <c r="A273" s="76" t="s">
        <v>218</v>
      </c>
      <c r="B273" s="408"/>
      <c r="C273" s="410"/>
      <c r="D273" s="46"/>
      <c r="E273" s="46"/>
      <c r="F273" s="46"/>
      <c r="G273" s="46"/>
      <c r="H273" s="46"/>
      <c r="I273" s="46"/>
      <c r="J273" s="46"/>
      <c r="K273" s="46"/>
      <c r="L273" s="58"/>
      <c r="M273" s="46"/>
      <c r="N273" s="46"/>
      <c r="O273" s="46"/>
      <c r="P273" s="46"/>
      <c r="Q273" s="58"/>
      <c r="R273" s="46"/>
      <c r="S273" s="46"/>
      <c r="T273" s="47"/>
      <c r="U273" s="47"/>
    </row>
    <row r="274" spans="1:21" ht="78.75" hidden="1" x14ac:dyDescent="0.25">
      <c r="A274" s="103" t="s">
        <v>219</v>
      </c>
      <c r="B274" s="408"/>
      <c r="C274" s="410"/>
      <c r="D274" s="46">
        <f>F274+G274</f>
        <v>96083.6</v>
      </c>
      <c r="E274" s="46"/>
      <c r="F274" s="46">
        <f>F275+F277+F279</f>
        <v>93201</v>
      </c>
      <c r="G274" s="46">
        <f>G275+G277+G279</f>
        <v>2882.6</v>
      </c>
      <c r="H274" s="46"/>
      <c r="I274" s="46">
        <f>I275+I277+I279</f>
        <v>35000</v>
      </c>
      <c r="J274" s="46">
        <f>SUM(K274:N274)</f>
        <v>0</v>
      </c>
      <c r="K274" s="46"/>
      <c r="L274" s="58">
        <f>L275+L281+L284</f>
        <v>0</v>
      </c>
      <c r="M274" s="58">
        <f>M275+M281+M284</f>
        <v>0</v>
      </c>
      <c r="N274" s="46"/>
      <c r="O274" s="46">
        <f>Q274+R274</f>
        <v>0</v>
      </c>
      <c r="P274" s="46"/>
      <c r="Q274" s="58">
        <f>Q275+Q281+Q284</f>
        <v>0</v>
      </c>
      <c r="R274" s="58">
        <f>R275+R281+R284</f>
        <v>0</v>
      </c>
      <c r="S274" s="46"/>
      <c r="T274" s="47">
        <v>0</v>
      </c>
      <c r="U274" s="47">
        <v>0</v>
      </c>
    </row>
    <row r="275" spans="1:21" ht="22.5" hidden="1" x14ac:dyDescent="0.25">
      <c r="A275" s="105" t="s">
        <v>220</v>
      </c>
      <c r="B275" s="408"/>
      <c r="C275" s="410"/>
      <c r="D275" s="46">
        <f>D276</f>
        <v>61855.7</v>
      </c>
      <c r="E275" s="46"/>
      <c r="F275" s="46">
        <f>F276</f>
        <v>60000</v>
      </c>
      <c r="G275" s="46">
        <f>G276</f>
        <v>1855.7</v>
      </c>
      <c r="H275" s="46"/>
      <c r="I275" s="46">
        <f>I276</f>
        <v>35000</v>
      </c>
      <c r="J275" s="46">
        <f>J276</f>
        <v>0</v>
      </c>
      <c r="K275" s="46"/>
      <c r="L275" s="46">
        <f t="shared" ref="L275:U275" si="24">L276</f>
        <v>0</v>
      </c>
      <c r="M275" s="46">
        <f t="shared" si="24"/>
        <v>0</v>
      </c>
      <c r="N275" s="46"/>
      <c r="O275" s="46">
        <f t="shared" si="24"/>
        <v>0</v>
      </c>
      <c r="P275" s="46"/>
      <c r="Q275" s="46">
        <f t="shared" si="24"/>
        <v>0</v>
      </c>
      <c r="R275" s="46">
        <f t="shared" si="24"/>
        <v>0</v>
      </c>
      <c r="S275" s="46"/>
      <c r="T275" s="74">
        <f t="shared" si="24"/>
        <v>0</v>
      </c>
      <c r="U275" s="74">
        <f t="shared" si="24"/>
        <v>0</v>
      </c>
    </row>
    <row r="276" spans="1:21" ht="33.75" hidden="1" x14ac:dyDescent="0.25">
      <c r="A276" s="77" t="s">
        <v>221</v>
      </c>
      <c r="B276" s="408">
        <v>2012</v>
      </c>
      <c r="C276" s="410">
        <v>2015</v>
      </c>
      <c r="D276" s="46">
        <f>SUM(E276:H276)</f>
        <v>61855.7</v>
      </c>
      <c r="E276" s="46"/>
      <c r="F276" s="46">
        <v>60000</v>
      </c>
      <c r="G276" s="46">
        <v>1855.7</v>
      </c>
      <c r="H276" s="46"/>
      <c r="I276" s="46">
        <v>35000</v>
      </c>
      <c r="J276" s="46">
        <f>SUM(K276:N276)</f>
        <v>0</v>
      </c>
      <c r="K276" s="46"/>
      <c r="L276" s="58">
        <v>0</v>
      </c>
      <c r="M276" s="46">
        <v>0</v>
      </c>
      <c r="N276" s="46"/>
      <c r="O276" s="46">
        <f>SUM(P276:S276)</f>
        <v>0</v>
      </c>
      <c r="P276" s="46"/>
      <c r="Q276" s="58">
        <v>0</v>
      </c>
      <c r="R276" s="46">
        <v>0</v>
      </c>
      <c r="S276" s="46"/>
      <c r="T276" s="47">
        <v>0</v>
      </c>
      <c r="U276" s="47">
        <v>0</v>
      </c>
    </row>
    <row r="277" spans="1:21" ht="22.5" hidden="1" x14ac:dyDescent="0.25">
      <c r="A277" s="77" t="s">
        <v>222</v>
      </c>
      <c r="B277" s="408"/>
      <c r="C277" s="410"/>
      <c r="D277" s="46">
        <f>D278</f>
        <v>3300</v>
      </c>
      <c r="E277" s="46"/>
      <c r="F277" s="46">
        <f>F278</f>
        <v>3201</v>
      </c>
      <c r="G277" s="46">
        <f>G278</f>
        <v>99</v>
      </c>
      <c r="H277" s="46"/>
      <c r="I277" s="46">
        <v>0</v>
      </c>
      <c r="J277" s="46">
        <v>0</v>
      </c>
      <c r="K277" s="46"/>
      <c r="L277" s="46">
        <v>0</v>
      </c>
      <c r="M277" s="46">
        <v>0</v>
      </c>
      <c r="N277" s="46"/>
      <c r="O277" s="46">
        <v>0</v>
      </c>
      <c r="P277" s="46"/>
      <c r="Q277" s="46">
        <v>0</v>
      </c>
      <c r="R277" s="46">
        <v>0</v>
      </c>
      <c r="S277" s="46"/>
      <c r="T277" s="74">
        <v>0</v>
      </c>
      <c r="U277" s="74">
        <v>0</v>
      </c>
    </row>
    <row r="278" spans="1:21" ht="56.25" hidden="1" x14ac:dyDescent="0.25">
      <c r="A278" s="77" t="s">
        <v>223</v>
      </c>
      <c r="B278" s="408">
        <v>2015</v>
      </c>
      <c r="C278" s="410">
        <v>2015</v>
      </c>
      <c r="D278" s="46">
        <f>SUM(E278:H278)</f>
        <v>3300</v>
      </c>
      <c r="E278" s="46"/>
      <c r="F278" s="46">
        <v>3201</v>
      </c>
      <c r="G278" s="46">
        <f>F278*3/97</f>
        <v>99</v>
      </c>
      <c r="H278" s="46"/>
      <c r="I278" s="46">
        <v>0</v>
      </c>
      <c r="J278" s="46">
        <f>SUM(K278:N278)</f>
        <v>0</v>
      </c>
      <c r="K278" s="46"/>
      <c r="L278" s="58">
        <v>0</v>
      </c>
      <c r="M278" s="46">
        <v>0</v>
      </c>
      <c r="N278" s="46"/>
      <c r="O278" s="46">
        <f>SUM(P278:S278)</f>
        <v>0</v>
      </c>
      <c r="P278" s="46"/>
      <c r="Q278" s="58">
        <v>0</v>
      </c>
      <c r="R278" s="46">
        <v>0</v>
      </c>
      <c r="S278" s="46"/>
      <c r="T278" s="47">
        <v>0</v>
      </c>
      <c r="U278" s="47">
        <v>0</v>
      </c>
    </row>
    <row r="279" spans="1:21" ht="22.5" hidden="1" x14ac:dyDescent="0.25">
      <c r="A279" s="77" t="s">
        <v>208</v>
      </c>
      <c r="B279" s="408"/>
      <c r="C279" s="410"/>
      <c r="D279" s="46">
        <f>D280</f>
        <v>30927.9</v>
      </c>
      <c r="E279" s="46"/>
      <c r="F279" s="46">
        <f>F280</f>
        <v>30000</v>
      </c>
      <c r="G279" s="46">
        <f>G280</f>
        <v>927.9</v>
      </c>
      <c r="H279" s="46"/>
      <c r="I279" s="46">
        <v>0</v>
      </c>
      <c r="J279" s="46">
        <f>J280</f>
        <v>0</v>
      </c>
      <c r="K279" s="46"/>
      <c r="L279" s="46">
        <f t="shared" ref="L279:U279" si="25">L280</f>
        <v>0</v>
      </c>
      <c r="M279" s="46">
        <f t="shared" si="25"/>
        <v>0</v>
      </c>
      <c r="N279" s="46"/>
      <c r="O279" s="46">
        <f t="shared" si="25"/>
        <v>0</v>
      </c>
      <c r="P279" s="46"/>
      <c r="Q279" s="46">
        <f t="shared" si="25"/>
        <v>0</v>
      </c>
      <c r="R279" s="46">
        <f t="shared" si="25"/>
        <v>0</v>
      </c>
      <c r="S279" s="46"/>
      <c r="T279" s="74">
        <f t="shared" si="25"/>
        <v>0</v>
      </c>
      <c r="U279" s="74">
        <f t="shared" si="25"/>
        <v>0</v>
      </c>
    </row>
    <row r="280" spans="1:21" ht="33.75" hidden="1" x14ac:dyDescent="0.25">
      <c r="A280" s="77" t="s">
        <v>224</v>
      </c>
      <c r="B280" s="408">
        <v>2012</v>
      </c>
      <c r="C280" s="410">
        <v>2015</v>
      </c>
      <c r="D280" s="46">
        <f>SUM(E280:H280)</f>
        <v>30927.9</v>
      </c>
      <c r="E280" s="46"/>
      <c r="F280" s="46">
        <v>30000</v>
      </c>
      <c r="G280" s="46">
        <v>927.9</v>
      </c>
      <c r="H280" s="46"/>
      <c r="I280" s="46">
        <v>0</v>
      </c>
      <c r="J280" s="46">
        <f>SUM(K280:N280)</f>
        <v>0</v>
      </c>
      <c r="K280" s="46"/>
      <c r="L280" s="58">
        <v>0</v>
      </c>
      <c r="M280" s="46">
        <v>0</v>
      </c>
      <c r="N280" s="46"/>
      <c r="O280" s="46">
        <f>SUM(P280:S280)</f>
        <v>0</v>
      </c>
      <c r="P280" s="46"/>
      <c r="Q280" s="58">
        <v>0</v>
      </c>
      <c r="R280" s="46">
        <v>0</v>
      </c>
      <c r="S280" s="46"/>
      <c r="T280" s="47">
        <v>0</v>
      </c>
      <c r="U280" s="47">
        <v>0</v>
      </c>
    </row>
    <row r="281" spans="1:21" ht="67.5" hidden="1" x14ac:dyDescent="0.25">
      <c r="A281" s="77" t="s">
        <v>225</v>
      </c>
      <c r="B281" s="408"/>
      <c r="C281" s="410"/>
      <c r="D281" s="46">
        <f>D282</f>
        <v>3000</v>
      </c>
      <c r="E281" s="46"/>
      <c r="F281" s="46">
        <f>F282</f>
        <v>3000</v>
      </c>
      <c r="G281" s="46">
        <f>G282</f>
        <v>0</v>
      </c>
      <c r="H281" s="46"/>
      <c r="I281" s="46">
        <v>0</v>
      </c>
      <c r="J281" s="46">
        <v>0</v>
      </c>
      <c r="K281" s="46"/>
      <c r="L281" s="58">
        <v>0</v>
      </c>
      <c r="M281" s="46"/>
      <c r="N281" s="46"/>
      <c r="O281" s="46">
        <v>0</v>
      </c>
      <c r="P281" s="46"/>
      <c r="Q281" s="58">
        <v>0</v>
      </c>
      <c r="R281" s="46"/>
      <c r="S281" s="46"/>
      <c r="T281" s="47">
        <v>0</v>
      </c>
      <c r="U281" s="47">
        <v>0</v>
      </c>
    </row>
    <row r="282" spans="1:21" ht="33.75" hidden="1" x14ac:dyDescent="0.25">
      <c r="A282" s="106" t="s">
        <v>226</v>
      </c>
      <c r="B282" s="408"/>
      <c r="C282" s="410"/>
      <c r="D282" s="46">
        <f>D283</f>
        <v>3000</v>
      </c>
      <c r="E282" s="46"/>
      <c r="F282" s="46">
        <f>F283</f>
        <v>3000</v>
      </c>
      <c r="G282" s="46">
        <f t="shared" ref="G282:Q282" si="26">G283</f>
        <v>0</v>
      </c>
      <c r="H282" s="46"/>
      <c r="I282" s="46">
        <f t="shared" si="26"/>
        <v>0</v>
      </c>
      <c r="J282" s="46">
        <f t="shared" si="26"/>
        <v>0</v>
      </c>
      <c r="K282" s="46"/>
      <c r="L282" s="46">
        <f t="shared" si="26"/>
        <v>0</v>
      </c>
      <c r="M282" s="46"/>
      <c r="N282" s="46"/>
      <c r="O282" s="46">
        <f t="shared" si="26"/>
        <v>0</v>
      </c>
      <c r="P282" s="46"/>
      <c r="Q282" s="46">
        <f t="shared" si="26"/>
        <v>0</v>
      </c>
      <c r="R282" s="46"/>
      <c r="S282" s="46"/>
      <c r="T282" s="47">
        <v>0</v>
      </c>
      <c r="U282" s="47">
        <v>0</v>
      </c>
    </row>
    <row r="283" spans="1:21" ht="56.25" hidden="1" x14ac:dyDescent="0.25">
      <c r="A283" s="77" t="s">
        <v>227</v>
      </c>
      <c r="B283" s="408">
        <v>2015</v>
      </c>
      <c r="C283" s="410">
        <v>2015</v>
      </c>
      <c r="D283" s="46">
        <f>SUM(E283:H283)</f>
        <v>3000</v>
      </c>
      <c r="E283" s="46"/>
      <c r="F283" s="46">
        <v>3000</v>
      </c>
      <c r="G283" s="46">
        <v>0</v>
      </c>
      <c r="H283" s="46"/>
      <c r="I283" s="46">
        <v>0</v>
      </c>
      <c r="J283" s="46">
        <v>0</v>
      </c>
      <c r="K283" s="46"/>
      <c r="L283" s="58">
        <v>0</v>
      </c>
      <c r="M283" s="46"/>
      <c r="N283" s="46"/>
      <c r="O283" s="46">
        <v>0</v>
      </c>
      <c r="P283" s="46"/>
      <c r="Q283" s="58">
        <v>0</v>
      </c>
      <c r="R283" s="46"/>
      <c r="S283" s="46"/>
      <c r="T283" s="47">
        <v>0</v>
      </c>
      <c r="U283" s="47">
        <v>0</v>
      </c>
    </row>
    <row r="284" spans="1:21" ht="45" hidden="1" x14ac:dyDescent="0.25">
      <c r="A284" s="76" t="s">
        <v>228</v>
      </c>
      <c r="B284" s="408"/>
      <c r="C284" s="410"/>
      <c r="D284" s="46">
        <f>D285</f>
        <v>1650</v>
      </c>
      <c r="E284" s="46"/>
      <c r="F284" s="46">
        <f>F285</f>
        <v>1650</v>
      </c>
      <c r="G284" s="46">
        <f>G285</f>
        <v>0</v>
      </c>
      <c r="H284" s="46"/>
      <c r="I284" s="46">
        <f>I285</f>
        <v>0</v>
      </c>
      <c r="J284" s="46">
        <f>J285</f>
        <v>0</v>
      </c>
      <c r="K284" s="46"/>
      <c r="L284" s="46">
        <f>L285</f>
        <v>0</v>
      </c>
      <c r="M284" s="46"/>
      <c r="N284" s="46"/>
      <c r="O284" s="46">
        <f>O285</f>
        <v>0</v>
      </c>
      <c r="P284" s="46"/>
      <c r="Q284" s="58">
        <f>Q285</f>
        <v>0</v>
      </c>
      <c r="R284" s="46"/>
      <c r="S284" s="46"/>
      <c r="T284" s="47">
        <v>0</v>
      </c>
      <c r="U284" s="47">
        <v>0</v>
      </c>
    </row>
    <row r="285" spans="1:21" ht="33.75" hidden="1" x14ac:dyDescent="0.25">
      <c r="A285" s="106" t="s">
        <v>226</v>
      </c>
      <c r="B285" s="408"/>
      <c r="C285" s="410"/>
      <c r="D285" s="46">
        <f>D286</f>
        <v>1650</v>
      </c>
      <c r="E285" s="46"/>
      <c r="F285" s="46">
        <f>F286</f>
        <v>1650</v>
      </c>
      <c r="G285" s="46">
        <f t="shared" ref="G285" si="27">G286</f>
        <v>0</v>
      </c>
      <c r="H285" s="46"/>
      <c r="I285" s="46">
        <f t="shared" ref="I285:J285" si="28">I286</f>
        <v>0</v>
      </c>
      <c r="J285" s="46">
        <f t="shared" si="28"/>
        <v>0</v>
      </c>
      <c r="K285" s="46"/>
      <c r="L285" s="46">
        <f t="shared" ref="L285" si="29">L286</f>
        <v>0</v>
      </c>
      <c r="M285" s="46"/>
      <c r="N285" s="46"/>
      <c r="O285" s="46">
        <f t="shared" ref="O285" si="30">O286</f>
        <v>0</v>
      </c>
      <c r="P285" s="46"/>
      <c r="Q285" s="46">
        <f>Q286</f>
        <v>0</v>
      </c>
      <c r="R285" s="46"/>
      <c r="S285" s="46"/>
      <c r="T285" s="47">
        <v>0</v>
      </c>
      <c r="U285" s="47">
        <v>0</v>
      </c>
    </row>
    <row r="286" spans="1:21" ht="33.75" hidden="1" x14ac:dyDescent="0.25">
      <c r="A286" s="84" t="s">
        <v>229</v>
      </c>
      <c r="B286" s="408">
        <v>2015</v>
      </c>
      <c r="C286" s="410">
        <v>2015</v>
      </c>
      <c r="D286" s="46">
        <f>SUM(E286:H286)</f>
        <v>1650</v>
      </c>
      <c r="E286" s="46"/>
      <c r="F286" s="46">
        <v>1650</v>
      </c>
      <c r="G286" s="46">
        <v>0</v>
      </c>
      <c r="H286" s="46"/>
      <c r="I286" s="46">
        <v>0</v>
      </c>
      <c r="J286" s="46">
        <v>0</v>
      </c>
      <c r="K286" s="46"/>
      <c r="L286" s="58">
        <v>0</v>
      </c>
      <c r="M286" s="46"/>
      <c r="N286" s="46"/>
      <c r="O286" s="46">
        <v>0</v>
      </c>
      <c r="P286" s="46"/>
      <c r="Q286" s="58">
        <v>0</v>
      </c>
      <c r="R286" s="46"/>
      <c r="S286" s="46"/>
      <c r="T286" s="47">
        <v>0</v>
      </c>
      <c r="U286" s="47">
        <v>0</v>
      </c>
    </row>
    <row r="287" spans="1:21" ht="90" hidden="1" x14ac:dyDescent="0.25">
      <c r="A287" s="107" t="s">
        <v>230</v>
      </c>
      <c r="B287" s="408"/>
      <c r="C287" s="410"/>
      <c r="D287" s="53">
        <v>0</v>
      </c>
      <c r="E287" s="56"/>
      <c r="F287" s="53">
        <v>0</v>
      </c>
      <c r="G287" s="53">
        <v>0</v>
      </c>
      <c r="H287" s="435"/>
      <c r="I287" s="53">
        <v>0</v>
      </c>
      <c r="J287" s="53">
        <v>0</v>
      </c>
      <c r="K287" s="53"/>
      <c r="L287" s="53">
        <v>0</v>
      </c>
      <c r="M287" s="53">
        <v>0</v>
      </c>
      <c r="N287" s="53"/>
      <c r="O287" s="53">
        <v>0</v>
      </c>
      <c r="P287" s="53"/>
      <c r="Q287" s="53">
        <v>0</v>
      </c>
      <c r="R287" s="53">
        <v>0</v>
      </c>
      <c r="S287" s="53"/>
      <c r="T287" s="74">
        <v>0</v>
      </c>
      <c r="U287" s="74">
        <v>0</v>
      </c>
    </row>
    <row r="288" spans="1:21" ht="78.75" hidden="1" x14ac:dyDescent="0.25">
      <c r="A288" s="107" t="s">
        <v>231</v>
      </c>
      <c r="B288" s="408"/>
      <c r="C288" s="410"/>
      <c r="D288" s="53">
        <v>0</v>
      </c>
      <c r="E288" s="56"/>
      <c r="F288" s="53">
        <v>0</v>
      </c>
      <c r="G288" s="53">
        <v>0</v>
      </c>
      <c r="H288" s="435"/>
      <c r="I288" s="53">
        <v>0</v>
      </c>
      <c r="J288" s="53">
        <v>0</v>
      </c>
      <c r="K288" s="53"/>
      <c r="L288" s="53">
        <v>0</v>
      </c>
      <c r="M288" s="53">
        <v>0</v>
      </c>
      <c r="N288" s="53"/>
      <c r="O288" s="53">
        <v>0</v>
      </c>
      <c r="P288" s="53"/>
      <c r="Q288" s="53">
        <v>0</v>
      </c>
      <c r="R288" s="53">
        <v>0</v>
      </c>
      <c r="S288" s="53"/>
      <c r="T288" s="74">
        <v>0</v>
      </c>
      <c r="U288" s="74">
        <v>0</v>
      </c>
    </row>
    <row r="289" spans="1:21" ht="42.75" customHeight="1" x14ac:dyDescent="0.25">
      <c r="A289" s="344" t="s">
        <v>232</v>
      </c>
      <c r="B289" s="408"/>
      <c r="C289" s="408"/>
      <c r="D289" s="46">
        <f>D291+D295+D294</f>
        <v>302146.7</v>
      </c>
      <c r="E289" s="46"/>
      <c r="F289" s="46">
        <f>F291+F295+F294</f>
        <v>302146.7</v>
      </c>
      <c r="G289" s="46"/>
      <c r="H289" s="46"/>
      <c r="I289" s="46">
        <f>I291+I295+I294</f>
        <v>66240</v>
      </c>
      <c r="J289" s="46">
        <f>J291+J295+J294</f>
        <v>54691.199999999997</v>
      </c>
      <c r="K289" s="46"/>
      <c r="L289" s="46">
        <f>L291+L295+L294</f>
        <v>54691.199999999997</v>
      </c>
      <c r="M289" s="46"/>
      <c r="N289" s="46"/>
      <c r="O289" s="46">
        <f>O291+O295+O294</f>
        <v>54691.199999999997</v>
      </c>
      <c r="P289" s="46"/>
      <c r="Q289" s="46">
        <f>Q291+Q295+Q294</f>
        <v>54691.199999999997</v>
      </c>
      <c r="R289" s="46"/>
      <c r="S289" s="46"/>
      <c r="T289" s="74">
        <f>L289/I289*100%</f>
        <v>0.82565217391304346</v>
      </c>
      <c r="U289" s="74">
        <f>Q289/L289</f>
        <v>1</v>
      </c>
    </row>
    <row r="290" spans="1:21" hidden="1" x14ac:dyDescent="0.25">
      <c r="A290" s="417" t="s">
        <v>11</v>
      </c>
      <c r="B290" s="408"/>
      <c r="C290" s="408"/>
      <c r="D290" s="46"/>
      <c r="E290" s="408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74"/>
      <c r="U290" s="74"/>
    </row>
    <row r="291" spans="1:21" ht="78.75" hidden="1" x14ac:dyDescent="0.25">
      <c r="A291" s="417" t="s">
        <v>233</v>
      </c>
      <c r="B291" s="408"/>
      <c r="C291" s="408"/>
      <c r="D291" s="58">
        <f>D292+D293</f>
        <v>299745.5</v>
      </c>
      <c r="E291" s="46"/>
      <c r="F291" s="58">
        <f>F292+F293</f>
        <v>299745.5</v>
      </c>
      <c r="G291" s="46"/>
      <c r="H291" s="46"/>
      <c r="I291" s="58">
        <f>I292+I293</f>
        <v>65800</v>
      </c>
      <c r="J291" s="58">
        <f>J292+J293</f>
        <v>54391.199999999997</v>
      </c>
      <c r="K291" s="46"/>
      <c r="L291" s="58">
        <f>L292+L293</f>
        <v>54391.199999999997</v>
      </c>
      <c r="M291" s="46"/>
      <c r="N291" s="46"/>
      <c r="O291" s="58">
        <f>O292+O293</f>
        <v>53828.5</v>
      </c>
      <c r="P291" s="46"/>
      <c r="Q291" s="58">
        <f>Q292+Q293</f>
        <v>53828.5</v>
      </c>
      <c r="R291" s="46"/>
      <c r="S291" s="46"/>
      <c r="T291" s="74">
        <f>L291/I291*100%</f>
        <v>0.82661398176291789</v>
      </c>
      <c r="U291" s="74">
        <f>Q291/L291*100%</f>
        <v>0.9896545764756064</v>
      </c>
    </row>
    <row r="292" spans="1:21" ht="78.75" hidden="1" x14ac:dyDescent="0.25">
      <c r="A292" s="80" t="s">
        <v>234</v>
      </c>
      <c r="B292" s="81"/>
      <c r="C292" s="81"/>
      <c r="D292" s="58">
        <v>100000</v>
      </c>
      <c r="E292" s="408"/>
      <c r="F292" s="58">
        <v>100000</v>
      </c>
      <c r="G292" s="46"/>
      <c r="H292" s="46"/>
      <c r="I292" s="46">
        <v>30000</v>
      </c>
      <c r="J292" s="46">
        <v>29816.7</v>
      </c>
      <c r="K292" s="46"/>
      <c r="L292" s="58">
        <f>J292</f>
        <v>29816.7</v>
      </c>
      <c r="M292" s="46"/>
      <c r="N292" s="46"/>
      <c r="O292" s="46">
        <v>29386.7</v>
      </c>
      <c r="P292" s="46"/>
      <c r="Q292" s="46">
        <f>O292</f>
        <v>29386.7</v>
      </c>
      <c r="R292" s="46"/>
      <c r="S292" s="46"/>
      <c r="T292" s="74">
        <f>J292/I292*100%</f>
        <v>0.99389000000000005</v>
      </c>
      <c r="U292" s="74">
        <f>O292/J292*100%</f>
        <v>0.98557855161704677</v>
      </c>
    </row>
    <row r="293" spans="1:21" ht="56.25" hidden="1" x14ac:dyDescent="0.25">
      <c r="A293" s="80" t="s">
        <v>235</v>
      </c>
      <c r="B293" s="408"/>
      <c r="C293" s="408"/>
      <c r="D293" s="58">
        <v>199745.5</v>
      </c>
      <c r="E293" s="408"/>
      <c r="F293" s="58">
        <v>199745.5</v>
      </c>
      <c r="G293" s="46"/>
      <c r="H293" s="46"/>
      <c r="I293" s="46">
        <v>35800</v>
      </c>
      <c r="J293" s="46">
        <v>24574.5</v>
      </c>
      <c r="K293" s="46"/>
      <c r="L293" s="58">
        <f>J293</f>
        <v>24574.5</v>
      </c>
      <c r="M293" s="46"/>
      <c r="N293" s="46"/>
      <c r="O293" s="46">
        <v>24441.8</v>
      </c>
      <c r="P293" s="46"/>
      <c r="Q293" s="46">
        <f>O293</f>
        <v>24441.8</v>
      </c>
      <c r="R293" s="46"/>
      <c r="S293" s="46"/>
      <c r="T293" s="74">
        <f>L293/I293*100%</f>
        <v>0.6864385474860335</v>
      </c>
      <c r="U293" s="74">
        <v>0.995</v>
      </c>
    </row>
    <row r="294" spans="1:21" ht="90" hidden="1" x14ac:dyDescent="0.25">
      <c r="A294" s="108" t="s">
        <v>236</v>
      </c>
      <c r="B294" s="408"/>
      <c r="C294" s="410"/>
      <c r="D294" s="46">
        <v>1.2</v>
      </c>
      <c r="E294" s="46"/>
      <c r="F294" s="46">
        <v>1.2</v>
      </c>
      <c r="G294" s="46"/>
      <c r="H294" s="46"/>
      <c r="I294" s="46">
        <v>0</v>
      </c>
      <c r="J294" s="46">
        <v>0</v>
      </c>
      <c r="K294" s="46"/>
      <c r="L294" s="58">
        <v>0</v>
      </c>
      <c r="M294" s="46"/>
      <c r="N294" s="46"/>
      <c r="O294" s="46">
        <v>0</v>
      </c>
      <c r="P294" s="46"/>
      <c r="Q294" s="58">
        <v>0</v>
      </c>
      <c r="R294" s="46"/>
      <c r="S294" s="46"/>
      <c r="T294" s="47">
        <v>0</v>
      </c>
      <c r="U294" s="47">
        <v>0</v>
      </c>
    </row>
    <row r="295" spans="1:21" ht="112.5" hidden="1" x14ac:dyDescent="0.25">
      <c r="A295" s="344" t="s">
        <v>237</v>
      </c>
      <c r="B295" s="408"/>
      <c r="C295" s="408"/>
      <c r="D295" s="58">
        <v>2400</v>
      </c>
      <c r="E295" s="109"/>
      <c r="F295" s="110">
        <v>2400</v>
      </c>
      <c r="G295" s="109"/>
      <c r="H295" s="109"/>
      <c r="I295" s="109">
        <v>440</v>
      </c>
      <c r="J295" s="46">
        <v>300</v>
      </c>
      <c r="K295" s="109"/>
      <c r="L295" s="110">
        <v>300</v>
      </c>
      <c r="M295" s="109"/>
      <c r="N295" s="109"/>
      <c r="O295" s="109">
        <v>862.7</v>
      </c>
      <c r="P295" s="109"/>
      <c r="Q295" s="109">
        <v>862.7</v>
      </c>
      <c r="R295" s="109"/>
      <c r="S295" s="109"/>
      <c r="T295" s="74">
        <f>J295/I295*100%</f>
        <v>0.68181818181818177</v>
      </c>
      <c r="U295" s="74">
        <v>1</v>
      </c>
    </row>
    <row r="296" spans="1:21" ht="57.75" customHeight="1" x14ac:dyDescent="0.25">
      <c r="A296" s="344" t="s">
        <v>238</v>
      </c>
      <c r="B296" s="408">
        <v>2015</v>
      </c>
      <c r="C296" s="408">
        <v>2020</v>
      </c>
      <c r="D296" s="46">
        <f>D298+D299</f>
        <v>59654.400000000001</v>
      </c>
      <c r="E296" s="46"/>
      <c r="F296" s="46">
        <f>F298+F299</f>
        <v>59654.400000000001</v>
      </c>
      <c r="G296" s="46"/>
      <c r="H296" s="46"/>
      <c r="I296" s="46">
        <f>I298+I299</f>
        <v>0</v>
      </c>
      <c r="J296" s="46">
        <f>J298+J299</f>
        <v>0</v>
      </c>
      <c r="K296" s="46"/>
      <c r="L296" s="46">
        <f>L298+L299</f>
        <v>0</v>
      </c>
      <c r="M296" s="46"/>
      <c r="N296" s="46"/>
      <c r="O296" s="46">
        <f>O298+O299</f>
        <v>0</v>
      </c>
      <c r="P296" s="46"/>
      <c r="Q296" s="46">
        <f>Q298+Q299</f>
        <v>0</v>
      </c>
      <c r="R296" s="46"/>
      <c r="S296" s="46"/>
      <c r="T296" s="74">
        <v>0</v>
      </c>
      <c r="U296" s="74">
        <v>0</v>
      </c>
    </row>
    <row r="297" spans="1:21" hidden="1" x14ac:dyDescent="0.25">
      <c r="A297" s="417" t="s">
        <v>11</v>
      </c>
      <c r="B297" s="408"/>
      <c r="C297" s="408"/>
      <c r="D297" s="58"/>
      <c r="E297" s="46"/>
      <c r="F297" s="58"/>
      <c r="G297" s="46"/>
      <c r="H297" s="46"/>
      <c r="I297" s="46"/>
      <c r="J297" s="46"/>
      <c r="K297" s="46"/>
      <c r="L297" s="58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1:21" ht="78.75" hidden="1" x14ac:dyDescent="0.25">
      <c r="A298" s="344" t="s">
        <v>239</v>
      </c>
      <c r="B298" s="408">
        <v>2015</v>
      </c>
      <c r="C298" s="408">
        <v>2020</v>
      </c>
      <c r="D298" s="58">
        <v>58723.9</v>
      </c>
      <c r="E298" s="46"/>
      <c r="F298" s="58">
        <v>58723.9</v>
      </c>
      <c r="G298" s="46"/>
      <c r="H298" s="46"/>
      <c r="I298" s="46">
        <v>0</v>
      </c>
      <c r="J298" s="46">
        <v>0</v>
      </c>
      <c r="K298" s="46"/>
      <c r="L298" s="58">
        <v>0</v>
      </c>
      <c r="M298" s="46"/>
      <c r="N298" s="46"/>
      <c r="O298" s="46">
        <v>0</v>
      </c>
      <c r="P298" s="46"/>
      <c r="Q298" s="46">
        <v>0</v>
      </c>
      <c r="R298" s="46"/>
      <c r="S298" s="46"/>
      <c r="T298" s="74">
        <v>0</v>
      </c>
      <c r="U298" s="74">
        <v>0</v>
      </c>
    </row>
    <row r="299" spans="1:21" ht="78.75" hidden="1" x14ac:dyDescent="0.25">
      <c r="A299" s="344" t="s">
        <v>240</v>
      </c>
      <c r="B299" s="57">
        <v>2015</v>
      </c>
      <c r="C299" s="57">
        <v>2020</v>
      </c>
      <c r="D299" s="58">
        <v>930.5</v>
      </c>
      <c r="E299" s="46"/>
      <c r="F299" s="58">
        <v>930.5</v>
      </c>
      <c r="G299" s="46"/>
      <c r="H299" s="46"/>
      <c r="I299" s="46">
        <v>0</v>
      </c>
      <c r="J299" s="46">
        <v>0</v>
      </c>
      <c r="K299" s="46"/>
      <c r="L299" s="58">
        <v>0</v>
      </c>
      <c r="M299" s="46"/>
      <c r="N299" s="46"/>
      <c r="O299" s="46">
        <v>0</v>
      </c>
      <c r="P299" s="46"/>
      <c r="Q299" s="46">
        <v>0</v>
      </c>
      <c r="R299" s="46"/>
      <c r="S299" s="46"/>
      <c r="T299" s="74">
        <v>0</v>
      </c>
      <c r="U299" s="74">
        <v>0</v>
      </c>
    </row>
    <row r="300" spans="1:21" ht="36.75" customHeight="1" x14ac:dyDescent="0.25">
      <c r="A300" s="344" t="s">
        <v>241</v>
      </c>
      <c r="B300" s="57"/>
      <c r="C300" s="57"/>
      <c r="D300" s="58">
        <f>D302</f>
        <v>0</v>
      </c>
      <c r="E300" s="46"/>
      <c r="F300" s="58">
        <f>F302</f>
        <v>0</v>
      </c>
      <c r="G300" s="46"/>
      <c r="H300" s="46"/>
      <c r="I300" s="58">
        <f>I302</f>
        <v>0</v>
      </c>
      <c r="J300" s="58">
        <f>J302</f>
        <v>0</v>
      </c>
      <c r="K300" s="46"/>
      <c r="L300" s="58">
        <f>L302</f>
        <v>0</v>
      </c>
      <c r="M300" s="46"/>
      <c r="N300" s="46"/>
      <c r="O300" s="58">
        <f>O302</f>
        <v>0</v>
      </c>
      <c r="P300" s="46"/>
      <c r="Q300" s="58">
        <f>Q302</f>
        <v>0</v>
      </c>
      <c r="R300" s="46"/>
      <c r="S300" s="46"/>
      <c r="T300" s="74">
        <v>0</v>
      </c>
      <c r="U300" s="74">
        <v>0</v>
      </c>
    </row>
    <row r="301" spans="1:21" hidden="1" x14ac:dyDescent="0.25">
      <c r="A301" s="78" t="s">
        <v>11</v>
      </c>
      <c r="B301" s="57"/>
      <c r="C301" s="57"/>
      <c r="D301" s="58"/>
      <c r="E301" s="46"/>
      <c r="F301" s="58"/>
      <c r="G301" s="46"/>
      <c r="H301" s="46"/>
      <c r="I301" s="46"/>
      <c r="J301" s="46"/>
      <c r="K301" s="46"/>
      <c r="L301" s="58"/>
      <c r="M301" s="46"/>
      <c r="N301" s="46"/>
      <c r="O301" s="46"/>
      <c r="P301" s="46"/>
      <c r="Q301" s="46"/>
      <c r="R301" s="46"/>
      <c r="S301" s="46"/>
      <c r="T301" s="74"/>
      <c r="U301" s="74"/>
    </row>
    <row r="302" spans="1:21" ht="52.5" hidden="1" x14ac:dyDescent="0.25">
      <c r="A302" s="44" t="s">
        <v>242</v>
      </c>
      <c r="B302" s="67"/>
      <c r="C302" s="67"/>
      <c r="D302" s="60">
        <v>0</v>
      </c>
      <c r="E302" s="45"/>
      <c r="F302" s="60">
        <v>0</v>
      </c>
      <c r="G302" s="45"/>
      <c r="H302" s="45"/>
      <c r="I302" s="45">
        <v>0</v>
      </c>
      <c r="J302" s="45">
        <v>0</v>
      </c>
      <c r="K302" s="45"/>
      <c r="L302" s="60">
        <v>0</v>
      </c>
      <c r="M302" s="45"/>
      <c r="N302" s="45"/>
      <c r="O302" s="45">
        <v>0</v>
      </c>
      <c r="P302" s="45"/>
      <c r="Q302" s="45">
        <v>0</v>
      </c>
      <c r="R302" s="45"/>
      <c r="S302" s="45"/>
      <c r="T302" s="79">
        <v>0</v>
      </c>
      <c r="U302" s="79">
        <v>0</v>
      </c>
    </row>
    <row r="304" spans="1:21" ht="18.75" x14ac:dyDescent="0.3">
      <c r="A304" s="85" t="s">
        <v>828</v>
      </c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</row>
    <row r="305" spans="1:21" x14ac:dyDescent="0.25">
      <c r="A305" s="534" t="s">
        <v>0</v>
      </c>
      <c r="B305" s="535" t="s">
        <v>1</v>
      </c>
      <c r="C305" s="535" t="s">
        <v>2</v>
      </c>
      <c r="D305" s="522" t="s">
        <v>100</v>
      </c>
      <c r="E305" s="522"/>
      <c r="F305" s="522"/>
      <c r="G305" s="522"/>
      <c r="H305" s="522"/>
      <c r="I305" s="522"/>
      <c r="J305" s="522"/>
      <c r="K305" s="522"/>
      <c r="L305" s="522"/>
      <c r="M305" s="522"/>
      <c r="N305" s="522"/>
      <c r="O305" s="522"/>
      <c r="P305" s="522"/>
      <c r="Q305" s="522"/>
      <c r="R305" s="522"/>
      <c r="S305" s="522"/>
      <c r="T305" s="523" t="s">
        <v>101</v>
      </c>
      <c r="U305" s="523" t="s">
        <v>243</v>
      </c>
    </row>
    <row r="306" spans="1:21" x14ac:dyDescent="0.25">
      <c r="A306" s="534"/>
      <c r="B306" s="535"/>
      <c r="C306" s="535"/>
      <c r="D306" s="522" t="s">
        <v>103</v>
      </c>
      <c r="E306" s="522"/>
      <c r="F306" s="522"/>
      <c r="G306" s="522"/>
      <c r="H306" s="522"/>
      <c r="I306" s="525" t="s">
        <v>244</v>
      </c>
      <c r="J306" s="522" t="s">
        <v>8</v>
      </c>
      <c r="K306" s="522"/>
      <c r="L306" s="522"/>
      <c r="M306" s="522"/>
      <c r="N306" s="522"/>
      <c r="O306" s="522" t="s">
        <v>9</v>
      </c>
      <c r="P306" s="522"/>
      <c r="Q306" s="522"/>
      <c r="R306" s="522"/>
      <c r="S306" s="522"/>
      <c r="T306" s="524"/>
      <c r="U306" s="524"/>
    </row>
    <row r="307" spans="1:21" x14ac:dyDescent="0.25">
      <c r="A307" s="534"/>
      <c r="B307" s="535"/>
      <c r="C307" s="535"/>
      <c r="D307" s="535" t="s">
        <v>245</v>
      </c>
      <c r="E307" s="522" t="s">
        <v>11</v>
      </c>
      <c r="F307" s="522"/>
      <c r="G307" s="522"/>
      <c r="H307" s="522"/>
      <c r="I307" s="525"/>
      <c r="J307" s="535" t="s">
        <v>245</v>
      </c>
      <c r="K307" s="522" t="s">
        <v>11</v>
      </c>
      <c r="L307" s="522"/>
      <c r="M307" s="522"/>
      <c r="N307" s="522"/>
      <c r="O307" s="535" t="s">
        <v>10</v>
      </c>
      <c r="P307" s="522" t="s">
        <v>11</v>
      </c>
      <c r="Q307" s="522"/>
      <c r="R307" s="522"/>
      <c r="S307" s="522"/>
      <c r="T307" s="524"/>
      <c r="U307" s="524"/>
    </row>
    <row r="308" spans="1:21" ht="108.75" customHeight="1" x14ac:dyDescent="0.25">
      <c r="A308" s="534"/>
      <c r="B308" s="535"/>
      <c r="C308" s="535"/>
      <c r="D308" s="535"/>
      <c r="E308" s="115" t="s">
        <v>106</v>
      </c>
      <c r="F308" s="424" t="s">
        <v>13</v>
      </c>
      <c r="G308" s="117" t="s">
        <v>14</v>
      </c>
      <c r="H308" s="117" t="s">
        <v>15</v>
      </c>
      <c r="I308" s="525"/>
      <c r="J308" s="535"/>
      <c r="K308" s="115" t="s">
        <v>106</v>
      </c>
      <c r="L308" s="424" t="s">
        <v>13</v>
      </c>
      <c r="M308" s="117" t="s">
        <v>14</v>
      </c>
      <c r="N308" s="117" t="s">
        <v>15</v>
      </c>
      <c r="O308" s="535"/>
      <c r="P308" s="115" t="s">
        <v>106</v>
      </c>
      <c r="Q308" s="424" t="s">
        <v>13</v>
      </c>
      <c r="R308" s="117" t="s">
        <v>14</v>
      </c>
      <c r="S308" s="117" t="s">
        <v>15</v>
      </c>
      <c r="T308" s="524"/>
      <c r="U308" s="524"/>
    </row>
    <row r="309" spans="1:21" x14ac:dyDescent="0.25">
      <c r="A309" s="118">
        <v>1</v>
      </c>
      <c r="B309" s="118">
        <v>2</v>
      </c>
      <c r="C309" s="118">
        <v>3</v>
      </c>
      <c r="D309" s="118">
        <v>4</v>
      </c>
      <c r="E309" s="118">
        <v>5</v>
      </c>
      <c r="F309" s="118">
        <v>6</v>
      </c>
      <c r="G309" s="118">
        <v>7</v>
      </c>
      <c r="H309" s="118">
        <v>8</v>
      </c>
      <c r="I309" s="118">
        <v>9</v>
      </c>
      <c r="J309" s="118">
        <v>10</v>
      </c>
      <c r="K309" s="118">
        <v>11</v>
      </c>
      <c r="L309" s="118">
        <v>12</v>
      </c>
      <c r="M309" s="118">
        <v>13</v>
      </c>
      <c r="N309" s="118">
        <v>14</v>
      </c>
      <c r="O309" s="118">
        <v>15</v>
      </c>
      <c r="P309" s="118">
        <v>16</v>
      </c>
      <c r="Q309" s="118">
        <v>17</v>
      </c>
      <c r="R309" s="118">
        <v>18</v>
      </c>
      <c r="S309" s="118">
        <v>19</v>
      </c>
      <c r="T309" s="118">
        <v>20</v>
      </c>
      <c r="U309" s="118">
        <v>21</v>
      </c>
    </row>
    <row r="310" spans="1:21" x14ac:dyDescent="0.25">
      <c r="A310" s="529" t="s">
        <v>246</v>
      </c>
      <c r="B310" s="529"/>
      <c r="C310" s="529"/>
      <c r="D310" s="529"/>
      <c r="E310" s="529"/>
      <c r="F310" s="529"/>
      <c r="G310" s="529"/>
      <c r="H310" s="529"/>
      <c r="I310" s="529"/>
      <c r="J310" s="529"/>
      <c r="K310" s="529"/>
      <c r="L310" s="529"/>
      <c r="M310" s="529"/>
      <c r="N310" s="529"/>
      <c r="O310" s="529"/>
      <c r="P310" s="529"/>
      <c r="Q310" s="529"/>
      <c r="R310" s="529"/>
      <c r="S310" s="529"/>
      <c r="T310" s="529"/>
      <c r="U310" s="529"/>
    </row>
    <row r="311" spans="1:21" ht="34.5" x14ac:dyDescent="0.25">
      <c r="A311" s="111" t="s">
        <v>247</v>
      </c>
      <c r="B311" s="112" t="s">
        <v>248</v>
      </c>
      <c r="C311" s="112" t="s">
        <v>249</v>
      </c>
      <c r="D311" s="113">
        <f>D314+D316</f>
        <v>3359.2</v>
      </c>
      <c r="E311" s="113">
        <f t="shared" ref="E311:S311" si="31">E314+E316</f>
        <v>0</v>
      </c>
      <c r="F311" s="113">
        <f t="shared" si="31"/>
        <v>3359.2</v>
      </c>
      <c r="G311" s="113">
        <f t="shared" si="31"/>
        <v>0</v>
      </c>
      <c r="H311" s="113">
        <f t="shared" si="31"/>
        <v>0</v>
      </c>
      <c r="I311" s="113">
        <f t="shared" si="31"/>
        <v>1237.3</v>
      </c>
      <c r="J311" s="113">
        <f t="shared" si="31"/>
        <v>0</v>
      </c>
      <c r="K311" s="113">
        <f t="shared" si="31"/>
        <v>0</v>
      </c>
      <c r="L311" s="113">
        <f t="shared" si="31"/>
        <v>0</v>
      </c>
      <c r="M311" s="113">
        <f t="shared" si="31"/>
        <v>0</v>
      </c>
      <c r="N311" s="113">
        <f t="shared" si="31"/>
        <v>0</v>
      </c>
      <c r="O311" s="113">
        <f t="shared" si="31"/>
        <v>0</v>
      </c>
      <c r="P311" s="113">
        <f t="shared" si="31"/>
        <v>0</v>
      </c>
      <c r="Q311" s="113">
        <f t="shared" si="31"/>
        <v>0</v>
      </c>
      <c r="R311" s="113">
        <f t="shared" si="31"/>
        <v>0</v>
      </c>
      <c r="S311" s="113">
        <f t="shared" si="31"/>
        <v>0</v>
      </c>
      <c r="T311" s="113">
        <f t="shared" ref="T311" si="32">J311/I311*100</f>
        <v>0</v>
      </c>
      <c r="U311" s="113"/>
    </row>
    <row r="312" spans="1:21" x14ac:dyDescent="0.25">
      <c r="A312" s="530" t="s">
        <v>250</v>
      </c>
      <c r="B312" s="531"/>
      <c r="C312" s="531"/>
      <c r="D312" s="531"/>
      <c r="E312" s="531"/>
      <c r="F312" s="531"/>
      <c r="G312" s="531"/>
      <c r="H312" s="531"/>
      <c r="I312" s="531"/>
      <c r="J312" s="531"/>
      <c r="K312" s="531"/>
      <c r="L312" s="531"/>
      <c r="M312" s="531"/>
      <c r="N312" s="531"/>
      <c r="O312" s="531"/>
      <c r="P312" s="531"/>
      <c r="Q312" s="531"/>
      <c r="R312" s="531"/>
      <c r="S312" s="531"/>
      <c r="T312" s="531"/>
      <c r="U312" s="532"/>
    </row>
    <row r="313" spans="1:21" x14ac:dyDescent="0.25">
      <c r="A313" s="530" t="s">
        <v>251</v>
      </c>
      <c r="B313" s="531"/>
      <c r="C313" s="531"/>
      <c r="D313" s="531"/>
      <c r="E313" s="531"/>
      <c r="F313" s="531"/>
      <c r="G313" s="531"/>
      <c r="H313" s="531"/>
      <c r="I313" s="531"/>
      <c r="J313" s="531"/>
      <c r="K313" s="531"/>
      <c r="L313" s="531"/>
      <c r="M313" s="531"/>
      <c r="N313" s="531"/>
      <c r="O313" s="531"/>
      <c r="P313" s="531"/>
      <c r="Q313" s="531"/>
      <c r="R313" s="531"/>
      <c r="S313" s="531"/>
      <c r="T313" s="531"/>
      <c r="U313" s="532"/>
    </row>
    <row r="314" spans="1:21" ht="34.5" x14ac:dyDescent="0.25">
      <c r="A314" s="111" t="s">
        <v>247</v>
      </c>
      <c r="B314" s="112" t="s">
        <v>248</v>
      </c>
      <c r="C314" s="112" t="s">
        <v>249</v>
      </c>
      <c r="D314" s="113">
        <f t="shared" ref="D314" si="33">E314+F314+G314+H314</f>
        <v>1000</v>
      </c>
      <c r="E314" s="114">
        <v>0</v>
      </c>
      <c r="F314" s="113">
        <v>1000</v>
      </c>
      <c r="G314" s="113">
        <v>0</v>
      </c>
      <c r="H314" s="113">
        <v>0</v>
      </c>
      <c r="I314" s="113">
        <v>10</v>
      </c>
      <c r="J314" s="113">
        <f t="shared" ref="J314" si="34">K314+L314+M314+N314</f>
        <v>0</v>
      </c>
      <c r="K314" s="113">
        <v>0</v>
      </c>
      <c r="L314" s="113">
        <v>0</v>
      </c>
      <c r="M314" s="114">
        <v>0</v>
      </c>
      <c r="N314" s="113">
        <v>0</v>
      </c>
      <c r="O314" s="113">
        <f>P314+Q314+R314+S314</f>
        <v>0</v>
      </c>
      <c r="P314" s="113">
        <v>0</v>
      </c>
      <c r="Q314" s="113">
        <v>0</v>
      </c>
      <c r="R314" s="113">
        <v>0</v>
      </c>
      <c r="S314" s="113">
        <v>0</v>
      </c>
      <c r="T314" s="113">
        <f t="shared" ref="T314" si="35">J314/I314*100</f>
        <v>0</v>
      </c>
      <c r="U314" s="113"/>
    </row>
    <row r="315" spans="1:21" x14ac:dyDescent="0.25">
      <c r="A315" s="530" t="s">
        <v>252</v>
      </c>
      <c r="B315" s="531"/>
      <c r="C315" s="531"/>
      <c r="D315" s="531"/>
      <c r="E315" s="531"/>
      <c r="F315" s="531"/>
      <c r="G315" s="531"/>
      <c r="H315" s="531"/>
      <c r="I315" s="531"/>
      <c r="J315" s="531"/>
      <c r="K315" s="531"/>
      <c r="L315" s="531"/>
      <c r="M315" s="531"/>
      <c r="N315" s="531"/>
      <c r="O315" s="531"/>
      <c r="P315" s="531"/>
      <c r="Q315" s="531"/>
      <c r="R315" s="531"/>
      <c r="S315" s="531"/>
      <c r="T315" s="531"/>
      <c r="U315" s="532"/>
    </row>
    <row r="316" spans="1:21" ht="34.5" x14ac:dyDescent="0.25">
      <c r="A316" s="111" t="s">
        <v>247</v>
      </c>
      <c r="B316" s="112" t="s">
        <v>248</v>
      </c>
      <c r="C316" s="112" t="s">
        <v>249</v>
      </c>
      <c r="D316" s="113">
        <f t="shared" ref="D316" si="36">E316+F316+G316+H316</f>
        <v>2359.1999999999998</v>
      </c>
      <c r="E316" s="114">
        <v>0</v>
      </c>
      <c r="F316" s="113">
        <v>2359.1999999999998</v>
      </c>
      <c r="G316" s="113">
        <v>0</v>
      </c>
      <c r="H316" s="113">
        <v>0</v>
      </c>
      <c r="I316" s="113">
        <v>1227.3</v>
      </c>
      <c r="J316" s="113">
        <f t="shared" ref="J316" si="37">K316+L316+M316+N316</f>
        <v>0</v>
      </c>
      <c r="K316" s="113">
        <v>0</v>
      </c>
      <c r="L316" s="113">
        <v>0</v>
      </c>
      <c r="M316" s="114">
        <v>0</v>
      </c>
      <c r="N316" s="113">
        <v>0</v>
      </c>
      <c r="O316" s="113">
        <f>P316+Q316+R316+S316</f>
        <v>0</v>
      </c>
      <c r="P316" s="113">
        <v>0</v>
      </c>
      <c r="Q316" s="113">
        <v>0</v>
      </c>
      <c r="R316" s="113">
        <v>0</v>
      </c>
      <c r="S316" s="113">
        <v>0</v>
      </c>
      <c r="T316" s="113">
        <f t="shared" ref="T316" si="38">J316/I316*100</f>
        <v>0</v>
      </c>
      <c r="U316" s="113"/>
    </row>
    <row r="318" spans="1:21" ht="18.75" x14ac:dyDescent="0.3">
      <c r="A318" s="85" t="s">
        <v>829</v>
      </c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</row>
    <row r="319" spans="1:21" x14ac:dyDescent="0.25">
      <c r="A319" s="534" t="s">
        <v>0</v>
      </c>
      <c r="B319" s="535" t="s">
        <v>1</v>
      </c>
      <c r="C319" s="535" t="s">
        <v>2</v>
      </c>
      <c r="D319" s="522" t="s">
        <v>100</v>
      </c>
      <c r="E319" s="522"/>
      <c r="F319" s="522"/>
      <c r="G319" s="522"/>
      <c r="H319" s="522"/>
      <c r="I319" s="522"/>
      <c r="J319" s="522"/>
      <c r="K319" s="522"/>
      <c r="L319" s="522"/>
      <c r="M319" s="522"/>
      <c r="N319" s="522"/>
      <c r="O319" s="522"/>
      <c r="P319" s="522"/>
      <c r="Q319" s="522"/>
      <c r="R319" s="522"/>
      <c r="S319" s="522"/>
      <c r="T319" s="523" t="s">
        <v>101</v>
      </c>
      <c r="U319" s="523" t="s">
        <v>243</v>
      </c>
    </row>
    <row r="320" spans="1:21" x14ac:dyDescent="0.25">
      <c r="A320" s="534"/>
      <c r="B320" s="535"/>
      <c r="C320" s="535"/>
      <c r="D320" s="522" t="s">
        <v>103</v>
      </c>
      <c r="E320" s="522"/>
      <c r="F320" s="522"/>
      <c r="G320" s="522"/>
      <c r="H320" s="522"/>
      <c r="I320" s="525" t="s">
        <v>244</v>
      </c>
      <c r="J320" s="522" t="s">
        <v>8</v>
      </c>
      <c r="K320" s="522"/>
      <c r="L320" s="522"/>
      <c r="M320" s="522"/>
      <c r="N320" s="522"/>
      <c r="O320" s="522" t="s">
        <v>9</v>
      </c>
      <c r="P320" s="522"/>
      <c r="Q320" s="522"/>
      <c r="R320" s="522"/>
      <c r="S320" s="522"/>
      <c r="T320" s="524"/>
      <c r="U320" s="524"/>
    </row>
    <row r="321" spans="1:21" x14ac:dyDescent="0.25">
      <c r="A321" s="534"/>
      <c r="B321" s="535"/>
      <c r="C321" s="535"/>
      <c r="D321" s="535" t="s">
        <v>245</v>
      </c>
      <c r="E321" s="522" t="s">
        <v>11</v>
      </c>
      <c r="F321" s="522"/>
      <c r="G321" s="522"/>
      <c r="H321" s="522"/>
      <c r="I321" s="525"/>
      <c r="J321" s="535" t="s">
        <v>245</v>
      </c>
      <c r="K321" s="522" t="s">
        <v>11</v>
      </c>
      <c r="L321" s="522"/>
      <c r="M321" s="522"/>
      <c r="N321" s="522"/>
      <c r="O321" s="535" t="s">
        <v>10</v>
      </c>
      <c r="P321" s="522" t="s">
        <v>11</v>
      </c>
      <c r="Q321" s="522"/>
      <c r="R321" s="522"/>
      <c r="S321" s="522"/>
      <c r="T321" s="524"/>
      <c r="U321" s="524"/>
    </row>
    <row r="322" spans="1:21" ht="107.25" customHeight="1" x14ac:dyDescent="0.25">
      <c r="A322" s="534"/>
      <c r="B322" s="535"/>
      <c r="C322" s="535"/>
      <c r="D322" s="535"/>
      <c r="E322" s="115" t="s">
        <v>106</v>
      </c>
      <c r="F322" s="116" t="s">
        <v>13</v>
      </c>
      <c r="G322" s="117" t="s">
        <v>14</v>
      </c>
      <c r="H322" s="117" t="s">
        <v>15</v>
      </c>
      <c r="I322" s="525"/>
      <c r="J322" s="535"/>
      <c r="K322" s="115" t="s">
        <v>106</v>
      </c>
      <c r="L322" s="116" t="s">
        <v>13</v>
      </c>
      <c r="M322" s="117" t="s">
        <v>14</v>
      </c>
      <c r="N322" s="117" t="s">
        <v>15</v>
      </c>
      <c r="O322" s="535"/>
      <c r="P322" s="115" t="s">
        <v>106</v>
      </c>
      <c r="Q322" s="116" t="s">
        <v>13</v>
      </c>
      <c r="R322" s="117" t="s">
        <v>14</v>
      </c>
      <c r="S322" s="117" t="s">
        <v>15</v>
      </c>
      <c r="T322" s="524"/>
      <c r="U322" s="524"/>
    </row>
    <row r="323" spans="1:21" x14ac:dyDescent="0.25">
      <c r="A323" s="118">
        <v>1</v>
      </c>
      <c r="B323" s="118">
        <v>2</v>
      </c>
      <c r="C323" s="118">
        <v>3</v>
      </c>
      <c r="D323" s="118">
        <v>4</v>
      </c>
      <c r="E323" s="118">
        <v>5</v>
      </c>
      <c r="F323" s="118">
        <v>6</v>
      </c>
      <c r="G323" s="118">
        <v>7</v>
      </c>
      <c r="H323" s="118">
        <v>8</v>
      </c>
      <c r="I323" s="118">
        <v>9</v>
      </c>
      <c r="J323" s="118">
        <v>10</v>
      </c>
      <c r="K323" s="118">
        <v>11</v>
      </c>
      <c r="L323" s="118">
        <v>12</v>
      </c>
      <c r="M323" s="118">
        <v>13</v>
      </c>
      <c r="N323" s="118">
        <v>14</v>
      </c>
      <c r="O323" s="118">
        <v>15</v>
      </c>
      <c r="P323" s="118">
        <v>16</v>
      </c>
      <c r="Q323" s="118">
        <v>17</v>
      </c>
      <c r="R323" s="118">
        <v>18</v>
      </c>
      <c r="S323" s="118">
        <v>19</v>
      </c>
      <c r="T323" s="118">
        <v>20</v>
      </c>
      <c r="U323" s="118">
        <v>21</v>
      </c>
    </row>
    <row r="324" spans="1:21" x14ac:dyDescent="0.25">
      <c r="A324" s="529" t="s">
        <v>253</v>
      </c>
      <c r="B324" s="529"/>
      <c r="C324" s="529"/>
      <c r="D324" s="529"/>
      <c r="E324" s="529"/>
      <c r="F324" s="529"/>
      <c r="G324" s="529"/>
      <c r="H324" s="529"/>
      <c r="I324" s="529"/>
      <c r="J324" s="529"/>
      <c r="K324" s="529"/>
      <c r="L324" s="529"/>
      <c r="M324" s="529"/>
      <c r="N324" s="529"/>
      <c r="O324" s="529"/>
      <c r="P324" s="529"/>
      <c r="Q324" s="529"/>
      <c r="R324" s="529"/>
      <c r="S324" s="529"/>
      <c r="T324" s="529"/>
      <c r="U324" s="529"/>
    </row>
    <row r="325" spans="1:21" ht="34.5" hidden="1" x14ac:dyDescent="0.25">
      <c r="A325" s="111" t="s">
        <v>247</v>
      </c>
      <c r="B325" s="112" t="s">
        <v>248</v>
      </c>
      <c r="C325" s="112" t="s">
        <v>248</v>
      </c>
      <c r="D325" s="113">
        <f>D329</f>
        <v>32341</v>
      </c>
      <c r="E325" s="113">
        <f t="shared" ref="E325:S326" si="39">E329</f>
        <v>0</v>
      </c>
      <c r="F325" s="113">
        <f t="shared" si="39"/>
        <v>16276</v>
      </c>
      <c r="G325" s="113">
        <f t="shared" si="39"/>
        <v>16065</v>
      </c>
      <c r="H325" s="113">
        <f t="shared" si="39"/>
        <v>0</v>
      </c>
      <c r="I325" s="113">
        <f t="shared" si="39"/>
        <v>0</v>
      </c>
      <c r="J325" s="113">
        <f t="shared" si="39"/>
        <v>0</v>
      </c>
      <c r="K325" s="113">
        <f t="shared" si="39"/>
        <v>0</v>
      </c>
      <c r="L325" s="113">
        <f t="shared" si="39"/>
        <v>0</v>
      </c>
      <c r="M325" s="113">
        <f t="shared" si="39"/>
        <v>0</v>
      </c>
      <c r="N325" s="113">
        <f t="shared" si="39"/>
        <v>0</v>
      </c>
      <c r="O325" s="113">
        <f t="shared" si="39"/>
        <v>0</v>
      </c>
      <c r="P325" s="113">
        <f t="shared" si="39"/>
        <v>0</v>
      </c>
      <c r="Q325" s="113">
        <f t="shared" si="39"/>
        <v>0</v>
      </c>
      <c r="R325" s="113">
        <f t="shared" si="39"/>
        <v>0</v>
      </c>
      <c r="S325" s="113">
        <f t="shared" si="39"/>
        <v>0</v>
      </c>
      <c r="T325" s="113"/>
      <c r="U325" s="113"/>
    </row>
    <row r="326" spans="1:21" ht="57" hidden="1" x14ac:dyDescent="0.25">
      <c r="A326" s="111" t="s">
        <v>254</v>
      </c>
      <c r="B326" s="112" t="s">
        <v>248</v>
      </c>
      <c r="C326" s="112" t="s">
        <v>248</v>
      </c>
      <c r="D326" s="113">
        <f t="shared" ref="D326" si="40">E326+F326+G326+H326</f>
        <v>2752.3</v>
      </c>
      <c r="E326" s="113">
        <f>E330</f>
        <v>0</v>
      </c>
      <c r="F326" s="113">
        <f t="shared" si="39"/>
        <v>2752.3</v>
      </c>
      <c r="G326" s="113">
        <f t="shared" si="39"/>
        <v>0</v>
      </c>
      <c r="H326" s="113">
        <f t="shared" si="39"/>
        <v>0</v>
      </c>
      <c r="I326" s="113">
        <f t="shared" si="39"/>
        <v>0</v>
      </c>
      <c r="J326" s="113">
        <f t="shared" si="39"/>
        <v>0</v>
      </c>
      <c r="K326" s="113">
        <f t="shared" si="39"/>
        <v>0</v>
      </c>
      <c r="L326" s="113">
        <f t="shared" si="39"/>
        <v>0</v>
      </c>
      <c r="M326" s="113">
        <f t="shared" si="39"/>
        <v>0</v>
      </c>
      <c r="N326" s="113">
        <f t="shared" si="39"/>
        <v>0</v>
      </c>
      <c r="O326" s="113">
        <f t="shared" si="39"/>
        <v>0</v>
      </c>
      <c r="P326" s="113">
        <f t="shared" si="39"/>
        <v>0</v>
      </c>
      <c r="Q326" s="113">
        <f t="shared" si="39"/>
        <v>0</v>
      </c>
      <c r="R326" s="113">
        <f t="shared" si="39"/>
        <v>0</v>
      </c>
      <c r="S326" s="113">
        <f t="shared" si="39"/>
        <v>0</v>
      </c>
      <c r="T326" s="113"/>
      <c r="U326" s="113"/>
    </row>
    <row r="327" spans="1:21" ht="34.5" x14ac:dyDescent="0.25">
      <c r="A327" s="111" t="s">
        <v>255</v>
      </c>
      <c r="B327" s="112" t="s">
        <v>248</v>
      </c>
      <c r="C327" s="112" t="s">
        <v>249</v>
      </c>
      <c r="D327" s="113">
        <f>D338</f>
        <v>2201.6</v>
      </c>
      <c r="E327" s="113">
        <f t="shared" ref="E327:S327" si="41">E338</f>
        <v>0</v>
      </c>
      <c r="F327" s="113">
        <f t="shared" si="41"/>
        <v>2201.6</v>
      </c>
      <c r="G327" s="113">
        <f t="shared" si="41"/>
        <v>0</v>
      </c>
      <c r="H327" s="113">
        <f t="shared" si="41"/>
        <v>0</v>
      </c>
      <c r="I327" s="113">
        <f t="shared" si="41"/>
        <v>167.2</v>
      </c>
      <c r="J327" s="113">
        <f t="shared" si="41"/>
        <v>167.2</v>
      </c>
      <c r="K327" s="113">
        <f t="shared" si="41"/>
        <v>0</v>
      </c>
      <c r="L327" s="113">
        <f t="shared" si="41"/>
        <v>167.2</v>
      </c>
      <c r="M327" s="113">
        <f t="shared" si="41"/>
        <v>0</v>
      </c>
      <c r="N327" s="113">
        <f t="shared" si="41"/>
        <v>0</v>
      </c>
      <c r="O327" s="113">
        <f t="shared" si="41"/>
        <v>121</v>
      </c>
      <c r="P327" s="113">
        <f t="shared" si="41"/>
        <v>0</v>
      </c>
      <c r="Q327" s="113">
        <f t="shared" si="41"/>
        <v>121</v>
      </c>
      <c r="R327" s="113">
        <f t="shared" si="41"/>
        <v>0</v>
      </c>
      <c r="S327" s="113">
        <f t="shared" si="41"/>
        <v>0</v>
      </c>
      <c r="T327" s="113">
        <f t="shared" ref="T327" si="42">J327/I327*100</f>
        <v>100</v>
      </c>
      <c r="U327" s="113">
        <f t="shared" ref="U327" si="43">O327/J327*100</f>
        <v>72.368421052631575</v>
      </c>
    </row>
    <row r="328" spans="1:21" x14ac:dyDescent="0.25">
      <c r="A328" s="530" t="s">
        <v>256</v>
      </c>
      <c r="B328" s="531"/>
      <c r="C328" s="531"/>
      <c r="D328" s="531"/>
      <c r="E328" s="531"/>
      <c r="F328" s="531"/>
      <c r="G328" s="531"/>
      <c r="H328" s="531"/>
      <c r="I328" s="531"/>
      <c r="J328" s="531"/>
      <c r="K328" s="531"/>
      <c r="L328" s="531"/>
      <c r="M328" s="531"/>
      <c r="N328" s="531"/>
      <c r="O328" s="531"/>
      <c r="P328" s="531"/>
      <c r="Q328" s="531"/>
      <c r="R328" s="531"/>
      <c r="S328" s="531"/>
      <c r="T328" s="531"/>
      <c r="U328" s="532"/>
    </row>
    <row r="329" spans="1:21" ht="34.5" hidden="1" x14ac:dyDescent="0.25">
      <c r="A329" s="111" t="s">
        <v>247</v>
      </c>
      <c r="B329" s="112" t="s">
        <v>248</v>
      </c>
      <c r="C329" s="112" t="s">
        <v>248</v>
      </c>
      <c r="D329" s="113">
        <f>D332+D336</f>
        <v>32341</v>
      </c>
      <c r="E329" s="113">
        <f t="shared" ref="E329:S329" si="44">E332+E336</f>
        <v>0</v>
      </c>
      <c r="F329" s="113">
        <f t="shared" si="44"/>
        <v>16276</v>
      </c>
      <c r="G329" s="113">
        <f t="shared" si="44"/>
        <v>16065</v>
      </c>
      <c r="H329" s="113">
        <f t="shared" si="44"/>
        <v>0</v>
      </c>
      <c r="I329" s="113">
        <f t="shared" si="44"/>
        <v>0</v>
      </c>
      <c r="J329" s="113">
        <f t="shared" si="44"/>
        <v>0</v>
      </c>
      <c r="K329" s="113">
        <f t="shared" si="44"/>
        <v>0</v>
      </c>
      <c r="L329" s="113">
        <f t="shared" si="44"/>
        <v>0</v>
      </c>
      <c r="M329" s="113">
        <f t="shared" si="44"/>
        <v>0</v>
      </c>
      <c r="N329" s="113">
        <f t="shared" si="44"/>
        <v>0</v>
      </c>
      <c r="O329" s="113">
        <f t="shared" si="44"/>
        <v>0</v>
      </c>
      <c r="P329" s="113">
        <f t="shared" si="44"/>
        <v>0</v>
      </c>
      <c r="Q329" s="113">
        <f t="shared" si="44"/>
        <v>0</v>
      </c>
      <c r="R329" s="113">
        <f t="shared" si="44"/>
        <v>0</v>
      </c>
      <c r="S329" s="113">
        <f t="shared" si="44"/>
        <v>0</v>
      </c>
      <c r="T329" s="113"/>
      <c r="U329" s="113"/>
    </row>
    <row r="330" spans="1:21" ht="57" hidden="1" x14ac:dyDescent="0.25">
      <c r="A330" s="111" t="s">
        <v>254</v>
      </c>
      <c r="B330" s="112" t="s">
        <v>248</v>
      </c>
      <c r="C330" s="112" t="s">
        <v>248</v>
      </c>
      <c r="D330" s="113">
        <f t="shared" ref="D330" si="45">E330+F330+G330+H330</f>
        <v>2752.3</v>
      </c>
      <c r="E330" s="113">
        <f>E334</f>
        <v>0</v>
      </c>
      <c r="F330" s="113">
        <f t="shared" ref="F330:S330" si="46">F334</f>
        <v>2752.3</v>
      </c>
      <c r="G330" s="113">
        <f t="shared" si="46"/>
        <v>0</v>
      </c>
      <c r="H330" s="113">
        <f t="shared" si="46"/>
        <v>0</v>
      </c>
      <c r="I330" s="113">
        <f t="shared" si="46"/>
        <v>0</v>
      </c>
      <c r="J330" s="113">
        <f t="shared" si="46"/>
        <v>0</v>
      </c>
      <c r="K330" s="113">
        <f t="shared" si="46"/>
        <v>0</v>
      </c>
      <c r="L330" s="113">
        <f t="shared" si="46"/>
        <v>0</v>
      </c>
      <c r="M330" s="113">
        <f t="shared" si="46"/>
        <v>0</v>
      </c>
      <c r="N330" s="113">
        <f t="shared" si="46"/>
        <v>0</v>
      </c>
      <c r="O330" s="113">
        <f t="shared" si="46"/>
        <v>0</v>
      </c>
      <c r="P330" s="113">
        <f t="shared" si="46"/>
        <v>0</v>
      </c>
      <c r="Q330" s="113">
        <f t="shared" si="46"/>
        <v>0</v>
      </c>
      <c r="R330" s="113">
        <f t="shared" si="46"/>
        <v>0</v>
      </c>
      <c r="S330" s="113">
        <f t="shared" si="46"/>
        <v>0</v>
      </c>
      <c r="T330" s="113"/>
      <c r="U330" s="113"/>
    </row>
    <row r="331" spans="1:21" hidden="1" x14ac:dyDescent="0.25">
      <c r="A331" s="530" t="s">
        <v>257</v>
      </c>
      <c r="B331" s="531"/>
      <c r="C331" s="531"/>
      <c r="D331" s="531"/>
      <c r="E331" s="531"/>
      <c r="F331" s="531"/>
      <c r="G331" s="531"/>
      <c r="H331" s="531"/>
      <c r="I331" s="531"/>
      <c r="J331" s="531"/>
      <c r="K331" s="531"/>
      <c r="L331" s="531"/>
      <c r="M331" s="531"/>
      <c r="N331" s="531"/>
      <c r="O331" s="531"/>
      <c r="P331" s="531"/>
      <c r="Q331" s="531"/>
      <c r="R331" s="531"/>
      <c r="S331" s="531"/>
      <c r="T331" s="531"/>
      <c r="U331" s="532"/>
    </row>
    <row r="332" spans="1:21" ht="34.5" hidden="1" x14ac:dyDescent="0.25">
      <c r="A332" s="111" t="s">
        <v>247</v>
      </c>
      <c r="B332" s="112" t="s">
        <v>248</v>
      </c>
      <c r="C332" s="112" t="s">
        <v>248</v>
      </c>
      <c r="D332" s="113">
        <f t="shared" ref="D332:D340" si="47">E332+F332+G332+H332</f>
        <v>32130</v>
      </c>
      <c r="E332" s="114">
        <v>0</v>
      </c>
      <c r="F332" s="113">
        <v>16065</v>
      </c>
      <c r="G332" s="113">
        <v>16065</v>
      </c>
      <c r="H332" s="113">
        <v>0</v>
      </c>
      <c r="I332" s="113">
        <v>0</v>
      </c>
      <c r="J332" s="113">
        <f t="shared" ref="J332" si="48">K332+L332+M332+N332</f>
        <v>0</v>
      </c>
      <c r="K332" s="113">
        <v>0</v>
      </c>
      <c r="L332" s="113">
        <v>0</v>
      </c>
      <c r="M332" s="114">
        <v>0</v>
      </c>
      <c r="N332" s="113">
        <v>0</v>
      </c>
      <c r="O332" s="113">
        <f>P332+Q332+R332+S332</f>
        <v>0</v>
      </c>
      <c r="P332" s="113">
        <v>0</v>
      </c>
      <c r="Q332" s="113">
        <v>0</v>
      </c>
      <c r="R332" s="113">
        <v>0</v>
      </c>
      <c r="S332" s="113">
        <v>0</v>
      </c>
      <c r="T332" s="113"/>
      <c r="U332" s="113"/>
    </row>
    <row r="333" spans="1:21" hidden="1" x14ac:dyDescent="0.25">
      <c r="A333" s="530" t="s">
        <v>258</v>
      </c>
      <c r="B333" s="531"/>
      <c r="C333" s="531"/>
      <c r="D333" s="531"/>
      <c r="E333" s="531"/>
      <c r="F333" s="531"/>
      <c r="G333" s="531"/>
      <c r="H333" s="531"/>
      <c r="I333" s="531"/>
      <c r="J333" s="531"/>
      <c r="K333" s="531"/>
      <c r="L333" s="531"/>
      <c r="M333" s="531"/>
      <c r="N333" s="531"/>
      <c r="O333" s="531"/>
      <c r="P333" s="531"/>
      <c r="Q333" s="531"/>
      <c r="R333" s="531"/>
      <c r="S333" s="531"/>
      <c r="T333" s="531"/>
      <c r="U333" s="532"/>
    </row>
    <row r="334" spans="1:21" ht="57" hidden="1" x14ac:dyDescent="0.25">
      <c r="A334" s="111" t="s">
        <v>254</v>
      </c>
      <c r="B334" s="112" t="s">
        <v>248</v>
      </c>
      <c r="C334" s="112" t="s">
        <v>248</v>
      </c>
      <c r="D334" s="113">
        <f t="shared" ref="D334" si="49">E334+F334+G334+H334</f>
        <v>2752.3</v>
      </c>
      <c r="E334" s="114">
        <v>0</v>
      </c>
      <c r="F334" s="113">
        <v>2752.3</v>
      </c>
      <c r="G334" s="113">
        <v>0</v>
      </c>
      <c r="H334" s="113">
        <v>0</v>
      </c>
      <c r="I334" s="113">
        <v>0</v>
      </c>
      <c r="J334" s="113">
        <f t="shared" ref="J334" si="50">K334+L334+M334+N334</f>
        <v>0</v>
      </c>
      <c r="K334" s="113">
        <v>0</v>
      </c>
      <c r="L334" s="113">
        <v>0</v>
      </c>
      <c r="M334" s="114">
        <v>0</v>
      </c>
      <c r="N334" s="113">
        <v>0</v>
      </c>
      <c r="O334" s="113">
        <f>P334+Q334+R334+S334</f>
        <v>0</v>
      </c>
      <c r="P334" s="113">
        <v>0</v>
      </c>
      <c r="Q334" s="113">
        <v>0</v>
      </c>
      <c r="R334" s="113">
        <v>0</v>
      </c>
      <c r="S334" s="113">
        <v>0</v>
      </c>
      <c r="T334" s="113"/>
      <c r="U334" s="113"/>
    </row>
    <row r="335" spans="1:21" hidden="1" x14ac:dyDescent="0.25">
      <c r="A335" s="530" t="s">
        <v>259</v>
      </c>
      <c r="B335" s="531"/>
      <c r="C335" s="531"/>
      <c r="D335" s="531"/>
      <c r="E335" s="531"/>
      <c r="F335" s="531"/>
      <c r="G335" s="531"/>
      <c r="H335" s="531"/>
      <c r="I335" s="531"/>
      <c r="J335" s="531"/>
      <c r="K335" s="531"/>
      <c r="L335" s="531"/>
      <c r="M335" s="531"/>
      <c r="N335" s="531"/>
      <c r="O335" s="531"/>
      <c r="P335" s="531"/>
      <c r="Q335" s="531"/>
      <c r="R335" s="531"/>
      <c r="S335" s="531"/>
      <c r="T335" s="531"/>
      <c r="U335" s="532"/>
    </row>
    <row r="336" spans="1:21" ht="34.5" hidden="1" x14ac:dyDescent="0.25">
      <c r="A336" s="111" t="s">
        <v>247</v>
      </c>
      <c r="B336" s="112" t="s">
        <v>248</v>
      </c>
      <c r="C336" s="112" t="s">
        <v>248</v>
      </c>
      <c r="D336" s="113">
        <f t="shared" ref="D336" si="51">E336+F336+G336+H336</f>
        <v>211</v>
      </c>
      <c r="E336" s="114">
        <v>0</v>
      </c>
      <c r="F336" s="113">
        <v>211</v>
      </c>
      <c r="G336" s="113">
        <v>0</v>
      </c>
      <c r="H336" s="113">
        <v>0</v>
      </c>
      <c r="I336" s="113">
        <v>0</v>
      </c>
      <c r="J336" s="113">
        <f t="shared" ref="J336" si="52">K336+L336+M336+N336</f>
        <v>0</v>
      </c>
      <c r="K336" s="113">
        <v>0</v>
      </c>
      <c r="L336" s="113">
        <v>0</v>
      </c>
      <c r="M336" s="114">
        <v>0</v>
      </c>
      <c r="N336" s="113">
        <v>0</v>
      </c>
      <c r="O336" s="113">
        <f>P336+Q336+R336+S336</f>
        <v>0</v>
      </c>
      <c r="P336" s="113">
        <v>0</v>
      </c>
      <c r="Q336" s="113">
        <v>0</v>
      </c>
      <c r="R336" s="113">
        <v>0</v>
      </c>
      <c r="S336" s="113">
        <v>0</v>
      </c>
      <c r="T336" s="113"/>
      <c r="U336" s="113"/>
    </row>
    <row r="337" spans="1:21" x14ac:dyDescent="0.25">
      <c r="A337" s="529" t="s">
        <v>260</v>
      </c>
      <c r="B337" s="529"/>
      <c r="C337" s="529"/>
      <c r="D337" s="529"/>
      <c r="E337" s="529"/>
      <c r="F337" s="529"/>
      <c r="G337" s="529"/>
      <c r="H337" s="529"/>
      <c r="I337" s="529"/>
      <c r="J337" s="529"/>
      <c r="K337" s="529"/>
      <c r="L337" s="529"/>
      <c r="M337" s="529"/>
      <c r="N337" s="529"/>
      <c r="O337" s="529"/>
      <c r="P337" s="529"/>
      <c r="Q337" s="529"/>
      <c r="R337" s="529"/>
      <c r="S337" s="529"/>
      <c r="T337" s="529"/>
      <c r="U337" s="529"/>
    </row>
    <row r="338" spans="1:21" ht="34.5" x14ac:dyDescent="0.25">
      <c r="A338" s="111" t="s">
        <v>255</v>
      </c>
      <c r="B338" s="112" t="s">
        <v>248</v>
      </c>
      <c r="C338" s="112" t="s">
        <v>249</v>
      </c>
      <c r="D338" s="113">
        <f>D340+D342</f>
        <v>2201.6</v>
      </c>
      <c r="E338" s="113">
        <f t="shared" ref="E338:S338" si="53">E340+E342</f>
        <v>0</v>
      </c>
      <c r="F338" s="113">
        <f t="shared" si="53"/>
        <v>2201.6</v>
      </c>
      <c r="G338" s="113">
        <f t="shared" si="53"/>
        <v>0</v>
      </c>
      <c r="H338" s="113">
        <f t="shared" si="53"/>
        <v>0</v>
      </c>
      <c r="I338" s="113">
        <f t="shared" si="53"/>
        <v>167.2</v>
      </c>
      <c r="J338" s="113">
        <f t="shared" si="53"/>
        <v>167.2</v>
      </c>
      <c r="K338" s="113">
        <f t="shared" si="53"/>
        <v>0</v>
      </c>
      <c r="L338" s="113">
        <f t="shared" si="53"/>
        <v>167.2</v>
      </c>
      <c r="M338" s="113">
        <f t="shared" si="53"/>
        <v>0</v>
      </c>
      <c r="N338" s="113">
        <f t="shared" si="53"/>
        <v>0</v>
      </c>
      <c r="O338" s="113">
        <f t="shared" si="53"/>
        <v>121</v>
      </c>
      <c r="P338" s="113">
        <f t="shared" si="53"/>
        <v>0</v>
      </c>
      <c r="Q338" s="113">
        <f t="shared" si="53"/>
        <v>121</v>
      </c>
      <c r="R338" s="113">
        <f t="shared" si="53"/>
        <v>0</v>
      </c>
      <c r="S338" s="113">
        <f t="shared" si="53"/>
        <v>0</v>
      </c>
      <c r="T338" s="113">
        <f t="shared" ref="T338" si="54">J338/I338*100</f>
        <v>100</v>
      </c>
      <c r="U338" s="113">
        <f t="shared" ref="U338" si="55">O338/J338*100</f>
        <v>72.368421052631575</v>
      </c>
    </row>
    <row r="339" spans="1:21" x14ac:dyDescent="0.25">
      <c r="A339" s="530" t="s">
        <v>261</v>
      </c>
      <c r="B339" s="531"/>
      <c r="C339" s="531"/>
      <c r="D339" s="531"/>
      <c r="E339" s="531"/>
      <c r="F339" s="531"/>
      <c r="G339" s="531"/>
      <c r="H339" s="531"/>
      <c r="I339" s="531"/>
      <c r="J339" s="531"/>
      <c r="K339" s="531"/>
      <c r="L339" s="531"/>
      <c r="M339" s="531"/>
      <c r="N339" s="531"/>
      <c r="O339" s="531"/>
      <c r="P339" s="531"/>
      <c r="Q339" s="531"/>
      <c r="R339" s="531"/>
      <c r="S339" s="531"/>
      <c r="T339" s="531"/>
      <c r="U339" s="532"/>
    </row>
    <row r="340" spans="1:21" ht="34.5" hidden="1" x14ac:dyDescent="0.25">
      <c r="A340" s="111" t="s">
        <v>255</v>
      </c>
      <c r="B340" s="112" t="s">
        <v>248</v>
      </c>
      <c r="C340" s="112" t="s">
        <v>249</v>
      </c>
      <c r="D340" s="113">
        <f t="shared" si="47"/>
        <v>1000</v>
      </c>
      <c r="E340" s="113">
        <f>E342</f>
        <v>0</v>
      </c>
      <c r="F340" s="113">
        <v>1000</v>
      </c>
      <c r="G340" s="113">
        <f>G342</f>
        <v>0</v>
      </c>
      <c r="H340" s="113">
        <f>H342</f>
        <v>0</v>
      </c>
      <c r="I340" s="113">
        <v>0</v>
      </c>
      <c r="J340" s="113">
        <f>K340+L340+M340+N340</f>
        <v>0</v>
      </c>
      <c r="K340" s="113">
        <f>K342</f>
        <v>0</v>
      </c>
      <c r="L340" s="113">
        <v>0</v>
      </c>
      <c r="M340" s="113">
        <f>M342</f>
        <v>0</v>
      </c>
      <c r="N340" s="113">
        <f>N342</f>
        <v>0</v>
      </c>
      <c r="O340" s="113">
        <f>P340+Q340+R340+S340</f>
        <v>0</v>
      </c>
      <c r="P340" s="113">
        <f>P342</f>
        <v>0</v>
      </c>
      <c r="Q340" s="113">
        <v>0</v>
      </c>
      <c r="R340" s="113">
        <f>R342</f>
        <v>0</v>
      </c>
      <c r="S340" s="113">
        <f>S342</f>
        <v>0</v>
      </c>
      <c r="T340" s="113"/>
      <c r="U340" s="113"/>
    </row>
    <row r="341" spans="1:21" x14ac:dyDescent="0.25">
      <c r="A341" s="530" t="s">
        <v>262</v>
      </c>
      <c r="B341" s="531"/>
      <c r="C341" s="531"/>
      <c r="D341" s="531"/>
      <c r="E341" s="531"/>
      <c r="F341" s="531"/>
      <c r="G341" s="531"/>
      <c r="H341" s="531"/>
      <c r="I341" s="531"/>
      <c r="J341" s="531"/>
      <c r="K341" s="531"/>
      <c r="L341" s="531"/>
      <c r="M341" s="531"/>
      <c r="N341" s="531"/>
      <c r="O341" s="531"/>
      <c r="P341" s="531"/>
      <c r="Q341" s="531"/>
      <c r="R341" s="531"/>
      <c r="S341" s="531"/>
      <c r="T341" s="531"/>
      <c r="U341" s="532"/>
    </row>
    <row r="342" spans="1:21" ht="23.25" x14ac:dyDescent="0.25">
      <c r="A342" s="111" t="s">
        <v>263</v>
      </c>
      <c r="B342" s="112" t="s">
        <v>248</v>
      </c>
      <c r="C342" s="112" t="s">
        <v>249</v>
      </c>
      <c r="D342" s="113">
        <f t="shared" ref="D342" si="56">E342+F342+G342+H342</f>
        <v>1201.5999999999999</v>
      </c>
      <c r="E342" s="113">
        <f>E345</f>
        <v>0</v>
      </c>
      <c r="F342" s="113">
        <v>1201.5999999999999</v>
      </c>
      <c r="G342" s="113">
        <f t="shared" ref="G342:H342" si="57">G345</f>
        <v>0</v>
      </c>
      <c r="H342" s="113">
        <f t="shared" si="57"/>
        <v>0</v>
      </c>
      <c r="I342" s="113">
        <v>167.2</v>
      </c>
      <c r="J342" s="113">
        <f>K342+L342+M342+N342</f>
        <v>167.2</v>
      </c>
      <c r="K342" s="113">
        <f t="shared" ref="K342" si="58">K345</f>
        <v>0</v>
      </c>
      <c r="L342" s="113">
        <v>167.2</v>
      </c>
      <c r="M342" s="113">
        <f t="shared" ref="M342:N342" si="59">M345</f>
        <v>0</v>
      </c>
      <c r="N342" s="113">
        <f t="shared" si="59"/>
        <v>0</v>
      </c>
      <c r="O342" s="113">
        <f>P342+Q342+R342+S342</f>
        <v>121</v>
      </c>
      <c r="P342" s="113">
        <f t="shared" ref="P342" si="60">P345</f>
        <v>0</v>
      </c>
      <c r="Q342" s="113">
        <v>121</v>
      </c>
      <c r="R342" s="113">
        <f t="shared" ref="R342:S342" si="61">R345</f>
        <v>0</v>
      </c>
      <c r="S342" s="113">
        <f t="shared" si="61"/>
        <v>0</v>
      </c>
      <c r="T342" s="113">
        <f t="shared" ref="T342" si="62">J342/I342*100</f>
        <v>100</v>
      </c>
      <c r="U342" s="113">
        <f t="shared" ref="U342" si="63">O342/J342*100</f>
        <v>72.368421052631575</v>
      </c>
    </row>
    <row r="344" spans="1:21" ht="18.75" x14ac:dyDescent="0.3">
      <c r="A344" s="120" t="s">
        <v>830</v>
      </c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</row>
    <row r="345" spans="1:21" x14ac:dyDescent="0.25">
      <c r="A345" s="522" t="s">
        <v>264</v>
      </c>
      <c r="B345" s="522" t="s">
        <v>1</v>
      </c>
      <c r="C345" s="522" t="s">
        <v>2</v>
      </c>
      <c r="D345" s="562" t="s">
        <v>100</v>
      </c>
      <c r="E345" s="563"/>
      <c r="F345" s="563"/>
      <c r="G345" s="563"/>
      <c r="H345" s="563"/>
      <c r="I345" s="563"/>
      <c r="J345" s="563"/>
      <c r="K345" s="563"/>
      <c r="L345" s="563"/>
      <c r="M345" s="563"/>
      <c r="N345" s="563"/>
      <c r="O345" s="563"/>
      <c r="P345" s="563"/>
      <c r="Q345" s="563"/>
      <c r="R345" s="563"/>
      <c r="S345" s="564"/>
      <c r="T345" s="565" t="s">
        <v>265</v>
      </c>
      <c r="U345" s="565" t="s">
        <v>266</v>
      </c>
    </row>
    <row r="346" spans="1:21" x14ac:dyDescent="0.25">
      <c r="A346" s="522"/>
      <c r="B346" s="522"/>
      <c r="C346" s="522"/>
      <c r="D346" s="562" t="s">
        <v>103</v>
      </c>
      <c r="E346" s="563"/>
      <c r="F346" s="563"/>
      <c r="G346" s="563"/>
      <c r="H346" s="563"/>
      <c r="I346" s="525" t="s">
        <v>267</v>
      </c>
      <c r="J346" s="568" t="s">
        <v>8</v>
      </c>
      <c r="K346" s="568"/>
      <c r="L346" s="568"/>
      <c r="M346" s="568"/>
      <c r="N346" s="569"/>
      <c r="O346" s="568" t="s">
        <v>9</v>
      </c>
      <c r="P346" s="568"/>
      <c r="Q346" s="568"/>
      <c r="R346" s="568"/>
      <c r="S346" s="569"/>
      <c r="T346" s="566"/>
      <c r="U346" s="566"/>
    </row>
    <row r="347" spans="1:21" x14ac:dyDescent="0.25">
      <c r="A347" s="522"/>
      <c r="B347" s="522"/>
      <c r="C347" s="522"/>
      <c r="D347" s="522" t="s">
        <v>245</v>
      </c>
      <c r="E347" s="562" t="s">
        <v>11</v>
      </c>
      <c r="F347" s="563"/>
      <c r="G347" s="563"/>
      <c r="H347" s="563"/>
      <c r="I347" s="525"/>
      <c r="J347" s="564" t="s">
        <v>245</v>
      </c>
      <c r="K347" s="562" t="s">
        <v>11</v>
      </c>
      <c r="L347" s="563"/>
      <c r="M347" s="563"/>
      <c r="N347" s="563"/>
      <c r="O347" s="522" t="s">
        <v>10</v>
      </c>
      <c r="P347" s="562" t="s">
        <v>11</v>
      </c>
      <c r="Q347" s="563"/>
      <c r="R347" s="563"/>
      <c r="S347" s="563"/>
      <c r="T347" s="566"/>
      <c r="U347" s="566"/>
    </row>
    <row r="348" spans="1:21" ht="101.25" customHeight="1" x14ac:dyDescent="0.25">
      <c r="A348" s="522"/>
      <c r="B348" s="522"/>
      <c r="C348" s="522"/>
      <c r="D348" s="522"/>
      <c r="E348" s="115" t="s">
        <v>106</v>
      </c>
      <c r="F348" s="121" t="s">
        <v>13</v>
      </c>
      <c r="G348" s="122" t="s">
        <v>14</v>
      </c>
      <c r="H348" s="123" t="s">
        <v>107</v>
      </c>
      <c r="I348" s="525"/>
      <c r="J348" s="564"/>
      <c r="K348" s="115" t="s">
        <v>106</v>
      </c>
      <c r="L348" s="121" t="s">
        <v>13</v>
      </c>
      <c r="M348" s="122" t="s">
        <v>14</v>
      </c>
      <c r="N348" s="123" t="s">
        <v>107</v>
      </c>
      <c r="O348" s="522"/>
      <c r="P348" s="115" t="s">
        <v>106</v>
      </c>
      <c r="Q348" s="121" t="s">
        <v>13</v>
      </c>
      <c r="R348" s="122" t="s">
        <v>14</v>
      </c>
      <c r="S348" s="123" t="s">
        <v>107</v>
      </c>
      <c r="T348" s="567"/>
      <c r="U348" s="567"/>
    </row>
    <row r="349" spans="1:21" x14ac:dyDescent="0.25">
      <c r="A349" s="124">
        <v>1</v>
      </c>
      <c r="B349" s="124">
        <v>2</v>
      </c>
      <c r="C349" s="124">
        <v>3</v>
      </c>
      <c r="D349" s="125">
        <v>4</v>
      </c>
      <c r="E349" s="125">
        <v>5</v>
      </c>
      <c r="F349" s="125">
        <v>6</v>
      </c>
      <c r="G349" s="125">
        <v>7</v>
      </c>
      <c r="H349" s="126">
        <v>8</v>
      </c>
      <c r="I349" s="126">
        <v>9</v>
      </c>
      <c r="J349" s="126">
        <v>10</v>
      </c>
      <c r="K349" s="126">
        <v>11</v>
      </c>
      <c r="L349" s="126">
        <v>12</v>
      </c>
      <c r="M349" s="127">
        <v>13</v>
      </c>
      <c r="N349" s="127">
        <v>14</v>
      </c>
      <c r="O349" s="127">
        <v>15</v>
      </c>
      <c r="P349" s="127">
        <v>16</v>
      </c>
      <c r="Q349" s="127">
        <v>17</v>
      </c>
      <c r="R349" s="127">
        <v>18</v>
      </c>
      <c r="S349" s="127">
        <v>19</v>
      </c>
      <c r="T349" s="127">
        <v>20</v>
      </c>
      <c r="U349" s="127">
        <v>21</v>
      </c>
    </row>
    <row r="350" spans="1:21" x14ac:dyDescent="0.25">
      <c r="A350" s="630" t="s">
        <v>268</v>
      </c>
      <c r="B350" s="631"/>
      <c r="C350" s="631"/>
      <c r="D350" s="631"/>
      <c r="E350" s="631"/>
      <c r="F350" s="631"/>
      <c r="G350" s="631"/>
      <c r="H350" s="631"/>
      <c r="I350" s="631"/>
      <c r="J350" s="631"/>
      <c r="K350" s="631"/>
      <c r="L350" s="631"/>
      <c r="M350" s="631"/>
      <c r="N350" s="631"/>
      <c r="O350" s="631"/>
      <c r="P350" s="631"/>
      <c r="Q350" s="631"/>
      <c r="R350" s="631"/>
      <c r="S350" s="631"/>
      <c r="T350" s="631"/>
      <c r="U350" s="632"/>
    </row>
    <row r="351" spans="1:21" ht="22.5" x14ac:dyDescent="0.25">
      <c r="A351" s="128" t="s">
        <v>269</v>
      </c>
      <c r="B351" s="129" t="s">
        <v>270</v>
      </c>
      <c r="C351" s="129" t="s">
        <v>271</v>
      </c>
      <c r="D351" s="130">
        <f>F351+G351</f>
        <v>238904.4</v>
      </c>
      <c r="E351" s="131"/>
      <c r="F351" s="131">
        <f>193904.4+45000</f>
        <v>238904.4</v>
      </c>
      <c r="G351" s="130">
        <v>0</v>
      </c>
      <c r="H351" s="423"/>
      <c r="I351" s="130">
        <v>37597.1</v>
      </c>
      <c r="J351" s="133">
        <f>J352+J353</f>
        <v>29968.9</v>
      </c>
      <c r="K351" s="423"/>
      <c r="L351" s="133">
        <v>27819.9</v>
      </c>
      <c r="M351" s="130">
        <f>M352+M353+M357</f>
        <v>0</v>
      </c>
      <c r="N351" s="127"/>
      <c r="O351" s="133">
        <f>O352+O353</f>
        <v>29968.9</v>
      </c>
      <c r="P351" s="127"/>
      <c r="Q351" s="423">
        <f>Q352+Q353</f>
        <v>29968.9</v>
      </c>
      <c r="R351" s="130">
        <v>0</v>
      </c>
      <c r="S351" s="127"/>
      <c r="T351" s="130">
        <f>L351/I351*100</f>
        <v>73.994802790640776</v>
      </c>
      <c r="U351" s="131">
        <v>100</v>
      </c>
    </row>
    <row r="352" spans="1:21" ht="33.75" hidden="1" x14ac:dyDescent="0.25">
      <c r="A352" s="128" t="s">
        <v>272</v>
      </c>
      <c r="B352" s="129" t="s">
        <v>270</v>
      </c>
      <c r="C352" s="129" t="s">
        <v>271</v>
      </c>
      <c r="D352" s="131">
        <f>F352+G352</f>
        <v>193904.4</v>
      </c>
      <c r="E352" s="124"/>
      <c r="F352" s="131">
        <f>193904.4</f>
        <v>193904.4</v>
      </c>
      <c r="G352" s="130">
        <v>0</v>
      </c>
      <c r="H352" s="423"/>
      <c r="I352" s="131">
        <v>34136.6</v>
      </c>
      <c r="J352" s="133">
        <f>L352+M352</f>
        <v>27370.5</v>
      </c>
      <c r="K352" s="423"/>
      <c r="L352" s="423">
        <v>27370.5</v>
      </c>
      <c r="M352" s="130">
        <v>0</v>
      </c>
      <c r="N352" s="127"/>
      <c r="O352" s="133">
        <f>Q352+R352</f>
        <v>27370.5</v>
      </c>
      <c r="P352" s="127"/>
      <c r="Q352" s="423">
        <v>27370.5</v>
      </c>
      <c r="R352" s="130">
        <v>0</v>
      </c>
      <c r="S352" s="127"/>
      <c r="T352" s="130">
        <f>O352/I352*100</f>
        <v>80.179338305513738</v>
      </c>
      <c r="U352" s="131">
        <v>100</v>
      </c>
    </row>
    <row r="353" spans="1:21" ht="56.25" hidden="1" x14ac:dyDescent="0.25">
      <c r="A353" s="134" t="s">
        <v>273</v>
      </c>
      <c r="B353" s="129" t="s">
        <v>274</v>
      </c>
      <c r="C353" s="129" t="s">
        <v>275</v>
      </c>
      <c r="D353" s="130">
        <f>45000</f>
        <v>45000</v>
      </c>
      <c r="E353" s="135"/>
      <c r="F353" s="130">
        <f>45000</f>
        <v>45000</v>
      </c>
      <c r="G353" s="130">
        <v>0</v>
      </c>
      <c r="H353" s="136"/>
      <c r="I353" s="131">
        <v>6007.3</v>
      </c>
      <c r="J353" s="133">
        <v>2598.4</v>
      </c>
      <c r="K353" s="423"/>
      <c r="L353" s="423">
        <v>2598.4</v>
      </c>
      <c r="M353" s="130">
        <v>0</v>
      </c>
      <c r="N353" s="127"/>
      <c r="O353" s="133">
        <v>2598.4</v>
      </c>
      <c r="P353" s="127"/>
      <c r="Q353" s="423">
        <v>2598.4</v>
      </c>
      <c r="R353" s="130">
        <v>0</v>
      </c>
      <c r="S353" s="127"/>
      <c r="T353" s="130">
        <f>O353/I353*100</f>
        <v>43.254040916884456</v>
      </c>
      <c r="U353" s="131">
        <v>100</v>
      </c>
    </row>
    <row r="354" spans="1:21" hidden="1" x14ac:dyDescent="0.25">
      <c r="A354" s="633" t="s">
        <v>276</v>
      </c>
      <c r="B354" s="634"/>
      <c r="C354" s="634"/>
      <c r="D354" s="634"/>
      <c r="E354" s="634"/>
      <c r="F354" s="634"/>
      <c r="G354" s="634"/>
      <c r="H354" s="634"/>
      <c r="I354" s="634"/>
      <c r="J354" s="634"/>
      <c r="K354" s="634"/>
      <c r="L354" s="634"/>
      <c r="M354" s="634"/>
      <c r="N354" s="634"/>
      <c r="O354" s="634"/>
      <c r="P354" s="634"/>
      <c r="Q354" s="634"/>
      <c r="R354" s="634"/>
      <c r="S354" s="634"/>
      <c r="T354" s="634"/>
      <c r="U354" s="635"/>
    </row>
    <row r="355" spans="1:21" ht="22.5" hidden="1" x14ac:dyDescent="0.25">
      <c r="A355" s="128" t="s">
        <v>269</v>
      </c>
      <c r="B355" s="129" t="s">
        <v>270</v>
      </c>
      <c r="C355" s="129" t="s">
        <v>271</v>
      </c>
      <c r="D355" s="130">
        <f>F355+G355</f>
        <v>82686.5</v>
      </c>
      <c r="E355" s="130"/>
      <c r="F355" s="130">
        <f>F356</f>
        <v>82686.5</v>
      </c>
      <c r="G355" s="130"/>
      <c r="H355" s="130"/>
      <c r="I355" s="130">
        <f t="shared" ref="I355:J355" si="64">I356</f>
        <v>16674.400000000001</v>
      </c>
      <c r="J355" s="130">
        <f t="shared" si="64"/>
        <v>12908.3</v>
      </c>
      <c r="K355" s="130"/>
      <c r="L355" s="130">
        <f t="shared" ref="L355" si="65">L356</f>
        <v>12908.3</v>
      </c>
      <c r="M355" s="130"/>
      <c r="N355" s="130"/>
      <c r="O355" s="130">
        <f>O356</f>
        <v>12908.3</v>
      </c>
      <c r="P355" s="130"/>
      <c r="Q355" s="130">
        <v>12908.3</v>
      </c>
      <c r="R355" s="130"/>
      <c r="S355" s="130"/>
      <c r="T355" s="137">
        <f>(O355/I355)*100</f>
        <v>77.41387995969869</v>
      </c>
      <c r="U355" s="131">
        <v>100</v>
      </c>
    </row>
    <row r="356" spans="1:21" ht="22.5" hidden="1" x14ac:dyDescent="0.25">
      <c r="A356" s="134" t="s">
        <v>277</v>
      </c>
      <c r="B356" s="129" t="s">
        <v>270</v>
      </c>
      <c r="C356" s="129" t="s">
        <v>271</v>
      </c>
      <c r="D356" s="130">
        <f>F356+G356</f>
        <v>82686.5</v>
      </c>
      <c r="E356" s="131"/>
      <c r="F356" s="137">
        <v>82686.5</v>
      </c>
      <c r="G356" s="130"/>
      <c r="H356" s="138"/>
      <c r="I356" s="131">
        <v>16674.400000000001</v>
      </c>
      <c r="J356" s="130">
        <f>L356+M356</f>
        <v>12908.3</v>
      </c>
      <c r="K356" s="139"/>
      <c r="L356" s="130">
        <v>12908.3</v>
      </c>
      <c r="M356" s="130"/>
      <c r="N356" s="139"/>
      <c r="O356" s="130">
        <f>L356</f>
        <v>12908.3</v>
      </c>
      <c r="P356" s="139"/>
      <c r="Q356" s="130">
        <v>12908.3</v>
      </c>
      <c r="R356" s="130"/>
      <c r="S356" s="139"/>
      <c r="T356" s="137">
        <f t="shared" ref="T356" si="66">(O356/I356)*100</f>
        <v>77.41387995969869</v>
      </c>
      <c r="U356" s="131">
        <v>100</v>
      </c>
    </row>
    <row r="357" spans="1:21" x14ac:dyDescent="0.25">
      <c r="A357" s="633" t="s">
        <v>278</v>
      </c>
      <c r="B357" s="634"/>
      <c r="C357" s="634"/>
      <c r="D357" s="634"/>
      <c r="E357" s="634"/>
      <c r="F357" s="634"/>
      <c r="G357" s="634"/>
      <c r="H357" s="634"/>
      <c r="I357" s="634"/>
      <c r="J357" s="634"/>
      <c r="K357" s="634"/>
      <c r="L357" s="634"/>
      <c r="M357" s="634"/>
      <c r="N357" s="634"/>
      <c r="O357" s="634"/>
      <c r="P357" s="634"/>
      <c r="Q357" s="634"/>
      <c r="R357" s="634"/>
      <c r="S357" s="634"/>
      <c r="T357" s="634"/>
      <c r="U357" s="635"/>
    </row>
    <row r="358" spans="1:21" ht="22.5" x14ac:dyDescent="0.25">
      <c r="A358" s="128" t="s">
        <v>269</v>
      </c>
      <c r="B358" s="129" t="s">
        <v>270</v>
      </c>
      <c r="C358" s="129" t="s">
        <v>271</v>
      </c>
      <c r="D358" s="130">
        <f>D359</f>
        <v>5500</v>
      </c>
      <c r="E358" s="130"/>
      <c r="F358" s="130">
        <f t="shared" ref="F358:Q358" si="67">F359</f>
        <v>5500</v>
      </c>
      <c r="G358" s="130"/>
      <c r="H358" s="130"/>
      <c r="I358" s="130">
        <f t="shared" si="67"/>
        <v>587.6</v>
      </c>
      <c r="J358" s="130">
        <f t="shared" si="67"/>
        <v>67.400000000000006</v>
      </c>
      <c r="K358" s="130"/>
      <c r="L358" s="130">
        <f t="shared" si="67"/>
        <v>67.400000000000006</v>
      </c>
      <c r="M358" s="130"/>
      <c r="N358" s="130"/>
      <c r="O358" s="130">
        <f t="shared" si="67"/>
        <v>67.400000000000006</v>
      </c>
      <c r="P358" s="130"/>
      <c r="Q358" s="130">
        <f t="shared" si="67"/>
        <v>67.400000000000006</v>
      </c>
      <c r="R358" s="130"/>
      <c r="S358" s="130"/>
      <c r="T358" s="137">
        <f>(O358/I358)*100</f>
        <v>11.470388019060586</v>
      </c>
      <c r="U358" s="131">
        <v>100</v>
      </c>
    </row>
    <row r="359" spans="1:21" ht="33.75" hidden="1" x14ac:dyDescent="0.25">
      <c r="A359" s="128" t="s">
        <v>272</v>
      </c>
      <c r="B359" s="129" t="s">
        <v>270</v>
      </c>
      <c r="C359" s="129" t="s">
        <v>271</v>
      </c>
      <c r="D359" s="131">
        <v>5500</v>
      </c>
      <c r="E359" s="131"/>
      <c r="F359" s="131">
        <v>5500</v>
      </c>
      <c r="G359" s="138"/>
      <c r="H359" s="138"/>
      <c r="I359" s="131">
        <v>587.6</v>
      </c>
      <c r="J359" s="130">
        <v>67.400000000000006</v>
      </c>
      <c r="K359" s="139"/>
      <c r="L359" s="130">
        <v>67.400000000000006</v>
      </c>
      <c r="M359" s="139"/>
      <c r="N359" s="139"/>
      <c r="O359" s="130">
        <v>67.400000000000006</v>
      </c>
      <c r="P359" s="139"/>
      <c r="Q359" s="130">
        <v>67.400000000000006</v>
      </c>
      <c r="R359" s="139"/>
      <c r="S359" s="139"/>
      <c r="T359" s="137">
        <f t="shared" ref="T359:T360" si="68">(O359/I359)*100</f>
        <v>11.470388019060586</v>
      </c>
      <c r="U359" s="131">
        <v>100</v>
      </c>
    </row>
    <row r="360" spans="1:21" ht="22.5" hidden="1" x14ac:dyDescent="0.25">
      <c r="A360" s="134" t="s">
        <v>277</v>
      </c>
      <c r="B360" s="129" t="s">
        <v>270</v>
      </c>
      <c r="C360" s="129" t="s">
        <v>271</v>
      </c>
      <c r="D360" s="131">
        <v>5500</v>
      </c>
      <c r="E360" s="131"/>
      <c r="F360" s="131">
        <v>5500</v>
      </c>
      <c r="G360" s="138"/>
      <c r="H360" s="138"/>
      <c r="I360" s="131">
        <v>587.6</v>
      </c>
      <c r="J360" s="130">
        <v>67.400000000000006</v>
      </c>
      <c r="K360" s="139"/>
      <c r="L360" s="130">
        <v>67.400000000000006</v>
      </c>
      <c r="M360" s="139"/>
      <c r="N360" s="139"/>
      <c r="O360" s="130">
        <v>67.400000000000006</v>
      </c>
      <c r="P360" s="139"/>
      <c r="Q360" s="130">
        <v>67.400000000000006</v>
      </c>
      <c r="R360" s="139"/>
      <c r="S360" s="139"/>
      <c r="T360" s="137">
        <f t="shared" si="68"/>
        <v>11.470388019060586</v>
      </c>
      <c r="U360" s="131">
        <v>100</v>
      </c>
    </row>
    <row r="361" spans="1:21" hidden="1" x14ac:dyDescent="0.25">
      <c r="A361" s="636" t="s">
        <v>279</v>
      </c>
      <c r="B361" s="636"/>
      <c r="C361" s="636"/>
      <c r="D361" s="636"/>
      <c r="E361" s="636"/>
      <c r="F361" s="636"/>
      <c r="G361" s="636"/>
      <c r="H361" s="636"/>
      <c r="I361" s="636"/>
      <c r="J361" s="636"/>
      <c r="K361" s="636"/>
      <c r="L361" s="636"/>
      <c r="M361" s="636"/>
      <c r="N361" s="636"/>
      <c r="O361" s="636"/>
      <c r="P361" s="636"/>
      <c r="Q361" s="636"/>
      <c r="R361" s="636"/>
      <c r="S361" s="636"/>
      <c r="T361" s="636"/>
      <c r="U361" s="636"/>
    </row>
    <row r="362" spans="1:21" ht="22.5" hidden="1" x14ac:dyDescent="0.25">
      <c r="A362" s="128" t="s">
        <v>269</v>
      </c>
      <c r="B362" s="129" t="s">
        <v>270</v>
      </c>
      <c r="C362" s="129" t="s">
        <v>271</v>
      </c>
      <c r="D362" s="131">
        <v>5500</v>
      </c>
      <c r="E362" s="131"/>
      <c r="F362" s="131">
        <v>5500</v>
      </c>
      <c r="G362" s="131"/>
      <c r="H362" s="131"/>
      <c r="I362" s="131">
        <v>587.6</v>
      </c>
      <c r="J362" s="131">
        <v>67.400000000000006</v>
      </c>
      <c r="K362" s="131"/>
      <c r="L362" s="131">
        <v>67.400000000000006</v>
      </c>
      <c r="M362" s="131"/>
      <c r="N362" s="131"/>
      <c r="O362" s="131">
        <v>67.400000000000006</v>
      </c>
      <c r="P362" s="131"/>
      <c r="Q362" s="131">
        <v>67.400000000000006</v>
      </c>
      <c r="R362" s="138"/>
      <c r="S362" s="138"/>
      <c r="T362" s="137">
        <f>(O362/I362)*100</f>
        <v>11.470388019060586</v>
      </c>
      <c r="U362" s="131">
        <v>100</v>
      </c>
    </row>
    <row r="363" spans="1:21" ht="22.5" hidden="1" x14ac:dyDescent="0.25">
      <c r="A363" s="134" t="s">
        <v>277</v>
      </c>
      <c r="B363" s="129" t="s">
        <v>270</v>
      </c>
      <c r="C363" s="129" t="s">
        <v>271</v>
      </c>
      <c r="D363" s="131">
        <v>5500</v>
      </c>
      <c r="E363" s="131"/>
      <c r="F363" s="131">
        <v>5500</v>
      </c>
      <c r="G363" s="138"/>
      <c r="H363" s="138"/>
      <c r="I363" s="131">
        <v>587.6</v>
      </c>
      <c r="J363" s="130">
        <v>67.400000000000006</v>
      </c>
      <c r="K363" s="139"/>
      <c r="L363" s="130">
        <v>67.400000000000006</v>
      </c>
      <c r="M363" s="139"/>
      <c r="N363" s="139"/>
      <c r="O363" s="130">
        <v>67.400000000000006</v>
      </c>
      <c r="P363" s="139"/>
      <c r="Q363" s="130">
        <v>67.400000000000006</v>
      </c>
      <c r="R363" s="139"/>
      <c r="S363" s="139"/>
      <c r="T363" s="137">
        <f t="shared" ref="T363" si="69">(O363/I363)*100</f>
        <v>11.470388019060586</v>
      </c>
      <c r="U363" s="131">
        <v>100</v>
      </c>
    </row>
    <row r="364" spans="1:21" x14ac:dyDescent="0.25">
      <c r="A364" s="637" t="s">
        <v>280</v>
      </c>
      <c r="B364" s="518"/>
      <c r="C364" s="518"/>
      <c r="D364" s="518"/>
      <c r="E364" s="518"/>
      <c r="F364" s="518"/>
      <c r="G364" s="518"/>
      <c r="H364" s="518"/>
      <c r="I364" s="518"/>
      <c r="J364" s="518"/>
      <c r="K364" s="518"/>
      <c r="L364" s="518"/>
      <c r="M364" s="518"/>
      <c r="N364" s="518"/>
      <c r="O364" s="518"/>
      <c r="P364" s="518"/>
      <c r="Q364" s="518"/>
      <c r="R364" s="518"/>
      <c r="S364" s="518"/>
      <c r="T364" s="518"/>
      <c r="U364" s="518"/>
    </row>
    <row r="365" spans="1:21" ht="22.5" x14ac:dyDescent="0.25">
      <c r="A365" s="128" t="s">
        <v>269</v>
      </c>
      <c r="B365" s="129" t="s">
        <v>274</v>
      </c>
      <c r="C365" s="129" t="s">
        <v>271</v>
      </c>
      <c r="D365" s="137">
        <v>87751.4</v>
      </c>
      <c r="E365" s="137"/>
      <c r="F365" s="137">
        <v>87751.4</v>
      </c>
      <c r="G365" s="137"/>
      <c r="H365" s="137"/>
      <c r="I365" s="137">
        <v>14915.4</v>
      </c>
      <c r="J365" s="130">
        <v>12313.3</v>
      </c>
      <c r="K365" s="131"/>
      <c r="L365" s="130">
        <v>12313.3</v>
      </c>
      <c r="M365" s="131"/>
      <c r="N365" s="131"/>
      <c r="O365" s="130">
        <v>12313.3</v>
      </c>
      <c r="P365" s="131"/>
      <c r="Q365" s="130">
        <v>12313.3</v>
      </c>
      <c r="R365" s="138"/>
      <c r="S365" s="138"/>
      <c r="T365" s="137">
        <f t="shared" ref="T365:T366" si="70">(O365/I365)*100</f>
        <v>82.554272765061611</v>
      </c>
      <c r="U365" s="131">
        <v>100</v>
      </c>
    </row>
    <row r="366" spans="1:21" ht="33.75" hidden="1" x14ac:dyDescent="0.25">
      <c r="A366" s="128" t="s">
        <v>272</v>
      </c>
      <c r="B366" s="129" t="s">
        <v>274</v>
      </c>
      <c r="C366" s="129" t="s">
        <v>271</v>
      </c>
      <c r="D366" s="137">
        <v>87751.4</v>
      </c>
      <c r="E366" s="137"/>
      <c r="F366" s="137">
        <v>87751.4</v>
      </c>
      <c r="G366" s="137"/>
      <c r="H366" s="137"/>
      <c r="I366" s="137">
        <v>14915.4</v>
      </c>
      <c r="J366" s="130">
        <v>12313.3</v>
      </c>
      <c r="K366" s="131"/>
      <c r="L366" s="130">
        <v>12313.3</v>
      </c>
      <c r="M366" s="131"/>
      <c r="N366" s="131"/>
      <c r="O366" s="130">
        <v>12313.3</v>
      </c>
      <c r="P366" s="131"/>
      <c r="Q366" s="130">
        <v>12313.3</v>
      </c>
      <c r="R366" s="138"/>
      <c r="S366" s="138"/>
      <c r="T366" s="137">
        <f t="shared" si="70"/>
        <v>82.554272765061611</v>
      </c>
      <c r="U366" s="131">
        <v>100</v>
      </c>
    </row>
    <row r="367" spans="1:21" hidden="1" x14ac:dyDescent="0.25">
      <c r="A367" s="638" t="s">
        <v>281</v>
      </c>
      <c r="B367" s="631"/>
      <c r="C367" s="631"/>
      <c r="D367" s="631"/>
      <c r="E367" s="631"/>
      <c r="F367" s="631"/>
      <c r="G367" s="631"/>
      <c r="H367" s="631"/>
      <c r="I367" s="631"/>
      <c r="J367" s="631"/>
      <c r="K367" s="631"/>
      <c r="L367" s="631"/>
      <c r="M367" s="631"/>
      <c r="N367" s="631"/>
      <c r="O367" s="631"/>
      <c r="P367" s="631"/>
      <c r="Q367" s="631"/>
      <c r="R367" s="631"/>
      <c r="S367" s="631"/>
      <c r="T367" s="631"/>
      <c r="U367" s="632"/>
    </row>
    <row r="368" spans="1:21" ht="22.5" hidden="1" x14ac:dyDescent="0.25">
      <c r="A368" s="128" t="s">
        <v>269</v>
      </c>
      <c r="B368" s="129" t="s">
        <v>274</v>
      </c>
      <c r="C368" s="129" t="s">
        <v>271</v>
      </c>
      <c r="D368" s="137">
        <v>87751.4</v>
      </c>
      <c r="E368" s="131"/>
      <c r="F368" s="137">
        <v>87751.4</v>
      </c>
      <c r="G368" s="131"/>
      <c r="H368" s="131"/>
      <c r="I368" s="137">
        <v>14915.4</v>
      </c>
      <c r="J368" s="130">
        <v>12313.3</v>
      </c>
      <c r="K368" s="131"/>
      <c r="L368" s="130">
        <v>12313.3</v>
      </c>
      <c r="M368" s="131"/>
      <c r="N368" s="131"/>
      <c r="O368" s="130">
        <v>12313.3</v>
      </c>
      <c r="P368" s="131"/>
      <c r="Q368" s="130">
        <v>12313.3</v>
      </c>
      <c r="R368" s="138"/>
      <c r="S368" s="138"/>
      <c r="T368" s="137">
        <f t="shared" ref="T368:T369" si="71">(O368/I368)*100</f>
        <v>82.554272765061611</v>
      </c>
      <c r="U368" s="131">
        <v>100</v>
      </c>
    </row>
    <row r="369" spans="1:21" ht="33.75" hidden="1" x14ac:dyDescent="0.25">
      <c r="A369" s="134" t="s">
        <v>282</v>
      </c>
      <c r="B369" s="129" t="s">
        <v>274</v>
      </c>
      <c r="C369" s="129" t="s">
        <v>271</v>
      </c>
      <c r="D369" s="137">
        <v>87751.4</v>
      </c>
      <c r="E369" s="138"/>
      <c r="F369" s="137">
        <v>87751.4</v>
      </c>
      <c r="G369" s="138"/>
      <c r="H369" s="138"/>
      <c r="I369" s="137">
        <v>14915.4</v>
      </c>
      <c r="J369" s="130">
        <v>12313.3</v>
      </c>
      <c r="K369" s="138"/>
      <c r="L369" s="130">
        <v>12313.3</v>
      </c>
      <c r="M369" s="138"/>
      <c r="N369" s="138"/>
      <c r="O369" s="130">
        <v>12313.3</v>
      </c>
      <c r="P369" s="138"/>
      <c r="Q369" s="130">
        <v>12313.3</v>
      </c>
      <c r="R369" s="138"/>
      <c r="S369" s="138"/>
      <c r="T369" s="137">
        <f t="shared" si="71"/>
        <v>82.554272765061611</v>
      </c>
      <c r="U369" s="131">
        <v>100</v>
      </c>
    </row>
    <row r="370" spans="1:21" x14ac:dyDescent="0.25">
      <c r="A370" s="638" t="s">
        <v>283</v>
      </c>
      <c r="B370" s="631"/>
      <c r="C370" s="631"/>
      <c r="D370" s="631"/>
      <c r="E370" s="631"/>
      <c r="F370" s="631"/>
      <c r="G370" s="631"/>
      <c r="H370" s="631"/>
      <c r="I370" s="631"/>
      <c r="J370" s="631"/>
      <c r="K370" s="631"/>
      <c r="L370" s="631"/>
      <c r="M370" s="631"/>
      <c r="N370" s="631"/>
      <c r="O370" s="631"/>
      <c r="P370" s="631"/>
      <c r="Q370" s="631"/>
      <c r="R370" s="631"/>
      <c r="S370" s="631"/>
      <c r="T370" s="631"/>
      <c r="U370" s="632"/>
    </row>
    <row r="371" spans="1:21" ht="22.5" x14ac:dyDescent="0.25">
      <c r="A371" s="128" t="s">
        <v>269</v>
      </c>
      <c r="B371" s="129" t="s">
        <v>274</v>
      </c>
      <c r="C371" s="129" t="s">
        <v>271</v>
      </c>
      <c r="D371" s="131">
        <v>51715.3</v>
      </c>
      <c r="E371" s="138"/>
      <c r="F371" s="137">
        <v>51715.3</v>
      </c>
      <c r="G371" s="138"/>
      <c r="H371" s="138"/>
      <c r="I371" s="131">
        <v>6007.3</v>
      </c>
      <c r="J371" s="133">
        <v>2598.4</v>
      </c>
      <c r="K371" s="423"/>
      <c r="L371" s="423">
        <v>2598.4</v>
      </c>
      <c r="M371" s="130"/>
      <c r="N371" s="127"/>
      <c r="O371" s="133">
        <v>2598.4</v>
      </c>
      <c r="P371" s="127"/>
      <c r="Q371" s="423">
        <v>2598.4</v>
      </c>
      <c r="R371" s="130"/>
      <c r="S371" s="138"/>
      <c r="T371" s="137">
        <f t="shared" ref="T371" si="72">(O371/I371)*100</f>
        <v>43.254040916884456</v>
      </c>
      <c r="U371" s="131">
        <v>100</v>
      </c>
    </row>
    <row r="372" spans="1:21" ht="33.75" hidden="1" x14ac:dyDescent="0.25">
      <c r="A372" s="128" t="s">
        <v>272</v>
      </c>
      <c r="B372" s="129" t="s">
        <v>270</v>
      </c>
      <c r="C372" s="129" t="s">
        <v>284</v>
      </c>
      <c r="D372" s="130">
        <v>6715.3</v>
      </c>
      <c r="E372" s="138"/>
      <c r="F372" s="130">
        <f>F371-F373</f>
        <v>6715.3000000000029</v>
      </c>
      <c r="G372" s="138"/>
      <c r="H372" s="138"/>
      <c r="I372" s="130">
        <v>0</v>
      </c>
      <c r="J372" s="130">
        <v>0</v>
      </c>
      <c r="K372" s="130"/>
      <c r="L372" s="130">
        <v>0</v>
      </c>
      <c r="M372" s="138"/>
      <c r="N372" s="138"/>
      <c r="O372" s="130">
        <v>0</v>
      </c>
      <c r="P372" s="138"/>
      <c r="Q372" s="130">
        <v>0</v>
      </c>
      <c r="R372" s="138"/>
      <c r="S372" s="138"/>
      <c r="T372" s="137">
        <v>0</v>
      </c>
      <c r="U372" s="130">
        <v>0</v>
      </c>
    </row>
    <row r="373" spans="1:21" ht="56.25" hidden="1" x14ac:dyDescent="0.25">
      <c r="A373" s="134" t="s">
        <v>273</v>
      </c>
      <c r="B373" s="129" t="s">
        <v>274</v>
      </c>
      <c r="C373" s="129" t="s">
        <v>275</v>
      </c>
      <c r="D373" s="130">
        <f>45000</f>
        <v>45000</v>
      </c>
      <c r="E373" s="135"/>
      <c r="F373" s="130">
        <f>45000</f>
        <v>45000</v>
      </c>
      <c r="G373" s="130"/>
      <c r="H373" s="136"/>
      <c r="I373" s="131">
        <v>6007.3</v>
      </c>
      <c r="J373" s="133">
        <v>2598.4</v>
      </c>
      <c r="K373" s="132"/>
      <c r="L373" s="132">
        <v>2598.4</v>
      </c>
      <c r="M373" s="130"/>
      <c r="N373" s="127"/>
      <c r="O373" s="133">
        <v>2598.4</v>
      </c>
      <c r="P373" s="127"/>
      <c r="Q373" s="132">
        <v>2598.4</v>
      </c>
      <c r="R373" s="130"/>
      <c r="S373" s="127"/>
      <c r="T373" s="130">
        <f>O373/I373*100</f>
        <v>43.254040916884456</v>
      </c>
      <c r="U373" s="131">
        <v>100</v>
      </c>
    </row>
    <row r="374" spans="1:21" hidden="1" x14ac:dyDescent="0.25">
      <c r="A374" s="627" t="s">
        <v>285</v>
      </c>
      <c r="B374" s="628"/>
      <c r="C374" s="628"/>
      <c r="D374" s="628"/>
      <c r="E374" s="628"/>
      <c r="F374" s="628"/>
      <c r="G374" s="628"/>
      <c r="H374" s="628"/>
      <c r="I374" s="628"/>
      <c r="J374" s="628"/>
      <c r="K374" s="628"/>
      <c r="L374" s="628"/>
      <c r="M374" s="628"/>
      <c r="N374" s="628"/>
      <c r="O374" s="628"/>
      <c r="P374" s="628"/>
      <c r="Q374" s="628"/>
      <c r="R374" s="628"/>
      <c r="S374" s="628"/>
      <c r="T374" s="628"/>
      <c r="U374" s="629"/>
    </row>
    <row r="375" spans="1:21" ht="22.5" hidden="1" x14ac:dyDescent="0.25">
      <c r="A375" s="128" t="s">
        <v>269</v>
      </c>
      <c r="B375" s="129" t="s">
        <v>274</v>
      </c>
      <c r="C375" s="129" t="s">
        <v>275</v>
      </c>
      <c r="D375" s="130">
        <v>1278</v>
      </c>
      <c r="E375" s="138"/>
      <c r="F375" s="130">
        <v>1278</v>
      </c>
      <c r="G375" s="138"/>
      <c r="H375" s="138"/>
      <c r="I375" s="130">
        <v>0</v>
      </c>
      <c r="J375" s="130">
        <v>0</v>
      </c>
      <c r="K375" s="130"/>
      <c r="L375" s="130">
        <v>0</v>
      </c>
      <c r="M375" s="138"/>
      <c r="N375" s="138"/>
      <c r="O375" s="130">
        <v>0</v>
      </c>
      <c r="P375" s="138"/>
      <c r="Q375" s="130">
        <v>0</v>
      </c>
      <c r="R375" s="138"/>
      <c r="S375" s="138"/>
      <c r="T375" s="137">
        <v>0</v>
      </c>
      <c r="U375" s="131">
        <v>0</v>
      </c>
    </row>
    <row r="376" spans="1:21" ht="33.75" hidden="1" x14ac:dyDescent="0.25">
      <c r="A376" s="128" t="s">
        <v>272</v>
      </c>
      <c r="B376" s="129" t="s">
        <v>274</v>
      </c>
      <c r="C376" s="129" t="s">
        <v>275</v>
      </c>
      <c r="D376" s="130">
        <v>1278</v>
      </c>
      <c r="E376" s="138"/>
      <c r="F376" s="130">
        <v>1278</v>
      </c>
      <c r="G376" s="138"/>
      <c r="H376" s="138"/>
      <c r="I376" s="130">
        <v>0</v>
      </c>
      <c r="J376" s="130">
        <v>0</v>
      </c>
      <c r="K376" s="130"/>
      <c r="L376" s="130">
        <v>0</v>
      </c>
      <c r="M376" s="138"/>
      <c r="N376" s="138"/>
      <c r="O376" s="130">
        <v>0</v>
      </c>
      <c r="P376" s="138"/>
      <c r="Q376" s="130">
        <v>0</v>
      </c>
      <c r="R376" s="138"/>
      <c r="S376" s="138"/>
      <c r="T376" s="137">
        <v>0</v>
      </c>
      <c r="U376" s="131">
        <v>0</v>
      </c>
    </row>
    <row r="377" spans="1:21" hidden="1" x14ac:dyDescent="0.25">
      <c r="A377" s="627" t="s">
        <v>286</v>
      </c>
      <c r="B377" s="628"/>
      <c r="C377" s="628"/>
      <c r="D377" s="628"/>
      <c r="E377" s="628"/>
      <c r="F377" s="628"/>
      <c r="G377" s="628"/>
      <c r="H377" s="628"/>
      <c r="I377" s="628"/>
      <c r="J377" s="628"/>
      <c r="K377" s="628"/>
      <c r="L377" s="628"/>
      <c r="M377" s="628"/>
      <c r="N377" s="628"/>
      <c r="O377" s="628"/>
      <c r="P377" s="628"/>
      <c r="Q377" s="628"/>
      <c r="R377" s="628"/>
      <c r="S377" s="628"/>
      <c r="T377" s="628"/>
      <c r="U377" s="629"/>
    </row>
    <row r="378" spans="1:21" ht="22.5" hidden="1" x14ac:dyDescent="0.25">
      <c r="A378" s="128" t="s">
        <v>269</v>
      </c>
      <c r="B378" s="129" t="s">
        <v>274</v>
      </c>
      <c r="C378" s="129" t="s">
        <v>275</v>
      </c>
      <c r="D378" s="130">
        <v>25437.3</v>
      </c>
      <c r="E378" s="138"/>
      <c r="F378" s="130">
        <v>25437.3</v>
      </c>
      <c r="G378" s="138"/>
      <c r="H378" s="138"/>
      <c r="I378" s="130">
        <v>0</v>
      </c>
      <c r="J378" s="130">
        <v>0</v>
      </c>
      <c r="K378" s="130"/>
      <c r="L378" s="130">
        <v>0</v>
      </c>
      <c r="M378" s="138"/>
      <c r="N378" s="138"/>
      <c r="O378" s="130">
        <v>0</v>
      </c>
      <c r="P378" s="138"/>
      <c r="Q378" s="130">
        <v>0</v>
      </c>
      <c r="R378" s="130"/>
      <c r="S378" s="127"/>
      <c r="T378" s="137">
        <v>0</v>
      </c>
      <c r="U378" s="131">
        <v>100</v>
      </c>
    </row>
    <row r="379" spans="1:21" ht="22.5" hidden="1" x14ac:dyDescent="0.25">
      <c r="A379" s="134" t="s">
        <v>277</v>
      </c>
      <c r="B379" s="129" t="s">
        <v>274</v>
      </c>
      <c r="C379" s="129" t="s">
        <v>275</v>
      </c>
      <c r="D379" s="130">
        <f>25437.3-20000</f>
        <v>5437.2999999999993</v>
      </c>
      <c r="E379" s="138"/>
      <c r="F379" s="130">
        <f>25437.3-20000</f>
        <v>5437.2999999999993</v>
      </c>
      <c r="G379" s="138"/>
      <c r="H379" s="138"/>
      <c r="I379" s="130">
        <v>0</v>
      </c>
      <c r="J379" s="130">
        <v>0</v>
      </c>
      <c r="K379" s="130"/>
      <c r="L379" s="130">
        <v>0</v>
      </c>
      <c r="M379" s="138"/>
      <c r="N379" s="138"/>
      <c r="O379" s="130">
        <v>0</v>
      </c>
      <c r="P379" s="138"/>
      <c r="Q379" s="130">
        <v>0</v>
      </c>
      <c r="R379" s="138"/>
      <c r="S379" s="138"/>
      <c r="T379" s="137">
        <v>0</v>
      </c>
      <c r="U379" s="131">
        <v>0</v>
      </c>
    </row>
    <row r="380" spans="1:21" ht="33.75" hidden="1" x14ac:dyDescent="0.25">
      <c r="A380" s="134" t="s">
        <v>287</v>
      </c>
      <c r="B380" s="129" t="s">
        <v>274</v>
      </c>
      <c r="C380" s="129" t="s">
        <v>275</v>
      </c>
      <c r="D380" s="130">
        <v>20000</v>
      </c>
      <c r="E380" s="138"/>
      <c r="F380" s="130">
        <v>20000</v>
      </c>
      <c r="G380" s="138"/>
      <c r="H380" s="138"/>
      <c r="I380" s="130">
        <v>0</v>
      </c>
      <c r="J380" s="130">
        <v>0</v>
      </c>
      <c r="K380" s="130"/>
      <c r="L380" s="130">
        <v>0</v>
      </c>
      <c r="M380" s="138"/>
      <c r="N380" s="138"/>
      <c r="O380" s="130">
        <v>0</v>
      </c>
      <c r="P380" s="138"/>
      <c r="Q380" s="130">
        <v>0</v>
      </c>
      <c r="R380" s="130"/>
      <c r="S380" s="127"/>
      <c r="T380" s="137">
        <v>0</v>
      </c>
      <c r="U380" s="131">
        <v>100</v>
      </c>
    </row>
    <row r="381" spans="1:21" hidden="1" x14ac:dyDescent="0.25">
      <c r="A381" s="627" t="s">
        <v>288</v>
      </c>
      <c r="B381" s="628"/>
      <c r="C381" s="628"/>
      <c r="D381" s="628"/>
      <c r="E381" s="628"/>
      <c r="F381" s="628"/>
      <c r="G381" s="628"/>
      <c r="H381" s="628"/>
      <c r="I381" s="628"/>
      <c r="J381" s="628"/>
      <c r="K381" s="628"/>
      <c r="L381" s="628"/>
      <c r="M381" s="628"/>
      <c r="N381" s="628"/>
      <c r="O381" s="628"/>
      <c r="P381" s="628"/>
      <c r="Q381" s="628"/>
      <c r="R381" s="628"/>
      <c r="S381" s="628"/>
      <c r="T381" s="628"/>
      <c r="U381" s="629"/>
    </row>
    <row r="382" spans="1:21" ht="22.5" hidden="1" x14ac:dyDescent="0.25">
      <c r="A382" s="128" t="s">
        <v>269</v>
      </c>
      <c r="B382" s="129" t="s">
        <v>274</v>
      </c>
      <c r="C382" s="129" t="s">
        <v>275</v>
      </c>
      <c r="D382" s="130">
        <v>25000</v>
      </c>
      <c r="E382" s="138"/>
      <c r="F382" s="130">
        <v>25000</v>
      </c>
      <c r="G382" s="138"/>
      <c r="H382" s="138"/>
      <c r="I382" s="131">
        <v>6007.3</v>
      </c>
      <c r="J382" s="133">
        <v>2598.4</v>
      </c>
      <c r="K382" s="132"/>
      <c r="L382" s="132">
        <v>2598.4</v>
      </c>
      <c r="M382" s="130"/>
      <c r="N382" s="127"/>
      <c r="O382" s="133">
        <v>2598.4</v>
      </c>
      <c r="P382" s="127"/>
      <c r="Q382" s="132">
        <v>2598.4</v>
      </c>
      <c r="R382" s="130"/>
      <c r="S382" s="127"/>
      <c r="T382" s="130">
        <f>O382/I382*100</f>
        <v>43.254040916884456</v>
      </c>
      <c r="U382" s="131">
        <v>100</v>
      </c>
    </row>
    <row r="383" spans="1:21" ht="33.75" hidden="1" x14ac:dyDescent="0.25">
      <c r="A383" s="134" t="s">
        <v>287</v>
      </c>
      <c r="B383" s="129" t="s">
        <v>274</v>
      </c>
      <c r="C383" s="129" t="s">
        <v>275</v>
      </c>
      <c r="D383" s="130">
        <v>25000</v>
      </c>
      <c r="E383" s="138"/>
      <c r="F383" s="130">
        <v>25000</v>
      </c>
      <c r="G383" s="138"/>
      <c r="H383" s="138"/>
      <c r="I383" s="131">
        <v>6007.3</v>
      </c>
      <c r="J383" s="133">
        <v>2598.4</v>
      </c>
      <c r="K383" s="132"/>
      <c r="L383" s="132">
        <v>2598.4</v>
      </c>
      <c r="M383" s="130"/>
      <c r="N383" s="127"/>
      <c r="O383" s="133">
        <v>2598.4</v>
      </c>
      <c r="P383" s="127"/>
      <c r="Q383" s="132">
        <v>2598.4</v>
      </c>
      <c r="R383" s="130"/>
      <c r="S383" s="127"/>
      <c r="T383" s="130">
        <f>O383/I383*100</f>
        <v>43.254040916884456</v>
      </c>
      <c r="U383" s="131">
        <v>100</v>
      </c>
    </row>
    <row r="385" spans="1:21" ht="18.75" x14ac:dyDescent="0.3">
      <c r="A385" s="533" t="s">
        <v>831</v>
      </c>
      <c r="B385" s="533"/>
      <c r="C385" s="533"/>
      <c r="D385" s="533"/>
      <c r="E385" s="533"/>
      <c r="F385" s="533"/>
      <c r="G385" s="533"/>
      <c r="H385" s="533"/>
      <c r="I385" s="533"/>
      <c r="J385" s="533"/>
      <c r="K385" s="533"/>
      <c r="L385" s="533"/>
      <c r="M385" s="533"/>
      <c r="N385" s="533"/>
      <c r="O385" s="533"/>
      <c r="P385" s="533"/>
      <c r="Q385" s="533"/>
      <c r="R385" s="533"/>
      <c r="S385" s="533"/>
      <c r="T385" s="533"/>
      <c r="U385" s="533"/>
    </row>
    <row r="386" spans="1:21" x14ac:dyDescent="0.25">
      <c r="A386" s="534" t="s">
        <v>289</v>
      </c>
      <c r="B386" s="535" t="s">
        <v>1</v>
      </c>
      <c r="C386" s="535" t="s">
        <v>2</v>
      </c>
      <c r="D386" s="522" t="s">
        <v>100</v>
      </c>
      <c r="E386" s="522"/>
      <c r="F386" s="522"/>
      <c r="G386" s="522"/>
      <c r="H386" s="522"/>
      <c r="I386" s="522"/>
      <c r="J386" s="522"/>
      <c r="K386" s="522"/>
      <c r="L386" s="522"/>
      <c r="M386" s="522"/>
      <c r="N386" s="522"/>
      <c r="O386" s="522"/>
      <c r="P386" s="522"/>
      <c r="Q386" s="522"/>
      <c r="R386" s="522"/>
      <c r="S386" s="522"/>
      <c r="T386" s="523" t="s">
        <v>101</v>
      </c>
      <c r="U386" s="523" t="s">
        <v>243</v>
      </c>
    </row>
    <row r="387" spans="1:21" x14ac:dyDescent="0.25">
      <c r="A387" s="534"/>
      <c r="B387" s="535"/>
      <c r="C387" s="535"/>
      <c r="D387" s="522" t="s">
        <v>103</v>
      </c>
      <c r="E387" s="522"/>
      <c r="F387" s="522"/>
      <c r="G387" s="522"/>
      <c r="H387" s="522"/>
      <c r="I387" s="525" t="s">
        <v>267</v>
      </c>
      <c r="J387" s="522" t="s">
        <v>8</v>
      </c>
      <c r="K387" s="522"/>
      <c r="L387" s="522"/>
      <c r="M387" s="522"/>
      <c r="N387" s="522"/>
      <c r="O387" s="522" t="s">
        <v>9</v>
      </c>
      <c r="P387" s="522"/>
      <c r="Q387" s="522"/>
      <c r="R387" s="522"/>
      <c r="S387" s="522"/>
      <c r="T387" s="524"/>
      <c r="U387" s="524"/>
    </row>
    <row r="388" spans="1:21" x14ac:dyDescent="0.25">
      <c r="A388" s="534"/>
      <c r="B388" s="535"/>
      <c r="C388" s="535"/>
      <c r="D388" s="535" t="s">
        <v>245</v>
      </c>
      <c r="E388" s="522" t="s">
        <v>11</v>
      </c>
      <c r="F388" s="522"/>
      <c r="G388" s="522"/>
      <c r="H388" s="522"/>
      <c r="I388" s="525"/>
      <c r="J388" s="535" t="s">
        <v>245</v>
      </c>
      <c r="K388" s="522" t="s">
        <v>11</v>
      </c>
      <c r="L388" s="522"/>
      <c r="M388" s="522"/>
      <c r="N388" s="522"/>
      <c r="O388" s="535" t="s">
        <v>10</v>
      </c>
      <c r="P388" s="522" t="s">
        <v>11</v>
      </c>
      <c r="Q388" s="522"/>
      <c r="R388" s="522"/>
      <c r="S388" s="522"/>
      <c r="T388" s="524"/>
      <c r="U388" s="524"/>
    </row>
    <row r="389" spans="1:21" ht="107.25" customHeight="1" x14ac:dyDescent="0.25">
      <c r="A389" s="534"/>
      <c r="B389" s="535"/>
      <c r="C389" s="535"/>
      <c r="D389" s="535"/>
      <c r="E389" s="115" t="s">
        <v>290</v>
      </c>
      <c r="F389" s="116" t="s">
        <v>291</v>
      </c>
      <c r="G389" s="117" t="s">
        <v>292</v>
      </c>
      <c r="H389" s="117" t="s">
        <v>15</v>
      </c>
      <c r="I389" s="525"/>
      <c r="J389" s="535"/>
      <c r="K389" s="115" t="s">
        <v>290</v>
      </c>
      <c r="L389" s="116" t="s">
        <v>291</v>
      </c>
      <c r="M389" s="117" t="s">
        <v>292</v>
      </c>
      <c r="N389" s="117" t="s">
        <v>15</v>
      </c>
      <c r="O389" s="535"/>
      <c r="P389" s="115" t="s">
        <v>290</v>
      </c>
      <c r="Q389" s="116" t="s">
        <v>291</v>
      </c>
      <c r="R389" s="117" t="s">
        <v>292</v>
      </c>
      <c r="S389" s="117" t="s">
        <v>15</v>
      </c>
      <c r="T389" s="524"/>
      <c r="U389" s="524"/>
    </row>
    <row r="390" spans="1:21" x14ac:dyDescent="0.25">
      <c r="A390" s="118">
        <v>1</v>
      </c>
      <c r="B390" s="118">
        <v>2</v>
      </c>
      <c r="C390" s="118">
        <v>3</v>
      </c>
      <c r="D390" s="118">
        <v>4</v>
      </c>
      <c r="E390" s="118">
        <v>5</v>
      </c>
      <c r="F390" s="118">
        <v>6</v>
      </c>
      <c r="G390" s="118">
        <v>7</v>
      </c>
      <c r="H390" s="118">
        <v>8</v>
      </c>
      <c r="I390" s="118">
        <v>9</v>
      </c>
      <c r="J390" s="118">
        <v>10</v>
      </c>
      <c r="K390" s="118">
        <v>11</v>
      </c>
      <c r="L390" s="118">
        <v>12</v>
      </c>
      <c r="M390" s="118">
        <v>13</v>
      </c>
      <c r="N390" s="118">
        <v>14</v>
      </c>
      <c r="O390" s="118">
        <v>15</v>
      </c>
      <c r="P390" s="118">
        <v>16</v>
      </c>
      <c r="Q390" s="118">
        <v>17</v>
      </c>
      <c r="R390" s="118">
        <v>18</v>
      </c>
      <c r="S390" s="118">
        <v>19</v>
      </c>
      <c r="T390" s="118">
        <v>20</v>
      </c>
      <c r="U390" s="118">
        <v>21</v>
      </c>
    </row>
    <row r="391" spans="1:21" x14ac:dyDescent="0.25">
      <c r="A391" s="529" t="s">
        <v>255</v>
      </c>
      <c r="B391" s="529"/>
      <c r="C391" s="529"/>
      <c r="D391" s="529"/>
      <c r="E391" s="529"/>
      <c r="F391" s="529"/>
      <c r="G391" s="529"/>
      <c r="H391" s="529"/>
      <c r="I391" s="529"/>
      <c r="J391" s="529"/>
      <c r="K391" s="529"/>
      <c r="L391" s="529"/>
      <c r="M391" s="529"/>
      <c r="N391" s="529"/>
      <c r="O391" s="529"/>
      <c r="P391" s="529"/>
      <c r="Q391" s="529"/>
      <c r="R391" s="529"/>
      <c r="S391" s="529"/>
      <c r="T391" s="529"/>
      <c r="U391" s="529"/>
    </row>
    <row r="392" spans="1:21" ht="45" x14ac:dyDescent="0.25">
      <c r="A392" s="140" t="s">
        <v>293</v>
      </c>
      <c r="B392" s="141"/>
      <c r="C392" s="141"/>
      <c r="D392" s="141">
        <f>E392+F392+G392+H392</f>
        <v>91940.200000000012</v>
      </c>
      <c r="E392" s="142"/>
      <c r="F392" s="141">
        <f>F396+F397+F398+F399+F400+F401+F406+F408+F410+F412+F419+F420+F421+F422+F424</f>
        <v>91940.200000000012</v>
      </c>
      <c r="G392" s="141"/>
      <c r="H392" s="141"/>
      <c r="I392" s="141">
        <f>I396+I397+I398+I399+I400+I401+I406+I408+I410+I412+I419+I420+I421+I422+I424</f>
        <v>28802.6</v>
      </c>
      <c r="J392" s="141">
        <f>K392+L392+M392+N392</f>
        <v>20500.810000000001</v>
      </c>
      <c r="K392" s="141"/>
      <c r="L392" s="141">
        <f>L396+L397+L398+L399+L400+L401+L406+L408+L410+L412+L419+L420+L421+L422+L424</f>
        <v>20500.810000000001</v>
      </c>
      <c r="M392" s="142"/>
      <c r="N392" s="141"/>
      <c r="O392" s="141">
        <f>P392+Q392+R392+S392</f>
        <v>13673.51</v>
      </c>
      <c r="P392" s="141"/>
      <c r="Q392" s="141">
        <f>Q396+Q397+Q398+Q399+Q400+Q401+Q406+Q408+Q410+Q412+Q419+Q420+Q421+Q422</f>
        <v>13673.51</v>
      </c>
      <c r="R392" s="141"/>
      <c r="S392" s="141"/>
      <c r="T392" s="141">
        <f>L392/I392*100</f>
        <v>71.176942359370344</v>
      </c>
      <c r="U392" s="141">
        <f>O392/J392*100</f>
        <v>66.697413419274653</v>
      </c>
    </row>
    <row r="393" spans="1:21" hidden="1" x14ac:dyDescent="0.25">
      <c r="A393" s="617" t="s">
        <v>294</v>
      </c>
      <c r="B393" s="617"/>
      <c r="C393" s="617"/>
      <c r="D393" s="617"/>
      <c r="E393" s="617"/>
      <c r="F393" s="617"/>
      <c r="G393" s="617"/>
      <c r="H393" s="617"/>
      <c r="I393" s="617"/>
      <c r="J393" s="617"/>
      <c r="K393" s="617"/>
      <c r="L393" s="617"/>
      <c r="M393" s="617"/>
      <c r="N393" s="617"/>
      <c r="O393" s="617"/>
      <c r="P393" s="617"/>
      <c r="Q393" s="617"/>
      <c r="R393" s="617"/>
      <c r="S393" s="617"/>
      <c r="T393" s="617"/>
      <c r="U393" s="617"/>
    </row>
    <row r="394" spans="1:21" ht="22.5" hidden="1" x14ac:dyDescent="0.25">
      <c r="A394" s="140" t="s">
        <v>295</v>
      </c>
      <c r="B394" s="141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</row>
    <row r="395" spans="1:21" ht="157.5" hidden="1" x14ac:dyDescent="0.25">
      <c r="A395" s="140" t="s">
        <v>296</v>
      </c>
      <c r="B395" s="141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</row>
    <row r="396" spans="1:21" ht="22.5" hidden="1" x14ac:dyDescent="0.25">
      <c r="A396" s="140" t="s">
        <v>297</v>
      </c>
      <c r="B396" s="141" t="s">
        <v>298</v>
      </c>
      <c r="C396" s="141" t="s">
        <v>299</v>
      </c>
      <c r="D396" s="141">
        <f t="shared" ref="D396:D401" si="73">E396+F396+G396+H396</f>
        <v>9144.7999999999993</v>
      </c>
      <c r="E396" s="141"/>
      <c r="F396" s="141">
        <v>9144.7999999999993</v>
      </c>
      <c r="G396" s="141"/>
      <c r="H396" s="141"/>
      <c r="I396" s="141">
        <v>5196.8</v>
      </c>
      <c r="J396" s="141">
        <f t="shared" ref="J396:J401" si="74">K396+L396+M396+N396</f>
        <v>5196.8</v>
      </c>
      <c r="K396" s="141"/>
      <c r="L396" s="141">
        <v>5196.8</v>
      </c>
      <c r="M396" s="141"/>
      <c r="N396" s="141"/>
      <c r="O396" s="141">
        <f t="shared" ref="O396:O401" si="75">P396+Q396+R396+S396</f>
        <v>1651.3</v>
      </c>
      <c r="P396" s="141"/>
      <c r="Q396" s="141">
        <v>1651.3</v>
      </c>
      <c r="R396" s="141"/>
      <c r="S396" s="141"/>
      <c r="T396" s="141">
        <f>L396/I396*100</f>
        <v>100</v>
      </c>
      <c r="U396" s="141">
        <f>O396/J396*100</f>
        <v>31.775323275862068</v>
      </c>
    </row>
    <row r="397" spans="1:21" ht="33.75" hidden="1" x14ac:dyDescent="0.25">
      <c r="A397" s="140" t="s">
        <v>300</v>
      </c>
      <c r="B397" s="141" t="s">
        <v>298</v>
      </c>
      <c r="C397" s="141" t="s">
        <v>299</v>
      </c>
      <c r="D397" s="141">
        <f t="shared" si="73"/>
        <v>3528.1</v>
      </c>
      <c r="E397" s="141"/>
      <c r="F397" s="141">
        <v>3528.1</v>
      </c>
      <c r="G397" s="141"/>
      <c r="H397" s="141"/>
      <c r="I397" s="141">
        <v>1636.4</v>
      </c>
      <c r="J397" s="141">
        <f t="shared" si="74"/>
        <v>1636.4</v>
      </c>
      <c r="K397" s="141"/>
      <c r="L397" s="141">
        <v>1636.4</v>
      </c>
      <c r="M397" s="141"/>
      <c r="N397" s="141"/>
      <c r="O397" s="141">
        <f t="shared" si="75"/>
        <v>644.4</v>
      </c>
      <c r="P397" s="141"/>
      <c r="Q397" s="141">
        <v>644.4</v>
      </c>
      <c r="R397" s="141"/>
      <c r="S397" s="141"/>
      <c r="T397" s="141">
        <f>L397/I397*100</f>
        <v>100</v>
      </c>
      <c r="U397" s="141">
        <f>O397/J397*100</f>
        <v>39.379124908335363</v>
      </c>
    </row>
    <row r="398" spans="1:21" ht="22.5" hidden="1" x14ac:dyDescent="0.25">
      <c r="A398" s="140" t="s">
        <v>301</v>
      </c>
      <c r="B398" s="141" t="s">
        <v>298</v>
      </c>
      <c r="C398" s="141" t="s">
        <v>299</v>
      </c>
      <c r="D398" s="141">
        <f t="shared" si="73"/>
        <v>10694.6</v>
      </c>
      <c r="E398" s="141"/>
      <c r="F398" s="141">
        <v>10694.6</v>
      </c>
      <c r="G398" s="141"/>
      <c r="H398" s="141"/>
      <c r="I398" s="141">
        <v>1986</v>
      </c>
      <c r="J398" s="141">
        <f t="shared" si="74"/>
        <v>1503.288</v>
      </c>
      <c r="K398" s="141"/>
      <c r="L398" s="141">
        <v>1503.288</v>
      </c>
      <c r="M398" s="141"/>
      <c r="N398" s="141"/>
      <c r="O398" s="141">
        <f t="shared" si="75"/>
        <v>1503.288</v>
      </c>
      <c r="P398" s="141"/>
      <c r="Q398" s="141">
        <v>1503.288</v>
      </c>
      <c r="R398" s="141"/>
      <c r="S398" s="141"/>
      <c r="T398" s="141">
        <f>L398/I398*100</f>
        <v>75.694259818731112</v>
      </c>
      <c r="U398" s="141">
        <f>O398/J398*100</f>
        <v>100</v>
      </c>
    </row>
    <row r="399" spans="1:21" ht="22.5" hidden="1" x14ac:dyDescent="0.25">
      <c r="A399" s="140" t="s">
        <v>302</v>
      </c>
      <c r="B399" s="141" t="s">
        <v>298</v>
      </c>
      <c r="C399" s="141" t="s">
        <v>299</v>
      </c>
      <c r="D399" s="141">
        <f t="shared" si="73"/>
        <v>9041.4</v>
      </c>
      <c r="E399" s="141"/>
      <c r="F399" s="141">
        <v>9041.4</v>
      </c>
      <c r="G399" s="141"/>
      <c r="H399" s="141"/>
      <c r="I399" s="141">
        <v>1327</v>
      </c>
      <c r="J399" s="141">
        <f t="shared" si="74"/>
        <v>1068.462</v>
      </c>
      <c r="K399" s="141"/>
      <c r="L399" s="141">
        <v>1068.462</v>
      </c>
      <c r="M399" s="141"/>
      <c r="N399" s="141"/>
      <c r="O399" s="141">
        <f t="shared" si="75"/>
        <v>1068.462</v>
      </c>
      <c r="P399" s="141"/>
      <c r="Q399" s="141">
        <v>1068.462</v>
      </c>
      <c r="R399" s="141"/>
      <c r="S399" s="141"/>
      <c r="T399" s="141">
        <f>L399/I399*100</f>
        <v>80.517106254709873</v>
      </c>
      <c r="U399" s="141">
        <f>O399/J399*100</f>
        <v>100</v>
      </c>
    </row>
    <row r="400" spans="1:21" ht="22.5" hidden="1" x14ac:dyDescent="0.25">
      <c r="A400" s="140" t="s">
        <v>303</v>
      </c>
      <c r="B400" s="141" t="s">
        <v>298</v>
      </c>
      <c r="C400" s="141" t="s">
        <v>299</v>
      </c>
      <c r="D400" s="141">
        <f t="shared" si="73"/>
        <v>9771</v>
      </c>
      <c r="E400" s="141"/>
      <c r="F400" s="141">
        <v>9771</v>
      </c>
      <c r="G400" s="141"/>
      <c r="H400" s="141"/>
      <c r="I400" s="141">
        <v>1848.1</v>
      </c>
      <c r="J400" s="141">
        <f t="shared" si="74"/>
        <v>1074.8599999999999</v>
      </c>
      <c r="K400" s="141"/>
      <c r="L400" s="141">
        <v>1074.8599999999999</v>
      </c>
      <c r="M400" s="141"/>
      <c r="N400" s="141"/>
      <c r="O400" s="141">
        <f t="shared" si="75"/>
        <v>1074.8599999999999</v>
      </c>
      <c r="P400" s="141"/>
      <c r="Q400" s="141">
        <v>1074.8599999999999</v>
      </c>
      <c r="R400" s="141"/>
      <c r="S400" s="141"/>
      <c r="T400" s="141">
        <f>L400/I400*100</f>
        <v>58.160272712515557</v>
      </c>
      <c r="U400" s="141">
        <f>O400/J400*100</f>
        <v>100</v>
      </c>
    </row>
    <row r="401" spans="1:21" ht="22.5" hidden="1" x14ac:dyDescent="0.25">
      <c r="A401" s="140" t="s">
        <v>304</v>
      </c>
      <c r="B401" s="141" t="s">
        <v>298</v>
      </c>
      <c r="C401" s="141" t="s">
        <v>299</v>
      </c>
      <c r="D401" s="141">
        <f t="shared" si="73"/>
        <v>10406.6</v>
      </c>
      <c r="E401" s="141"/>
      <c r="F401" s="141">
        <v>10406.6</v>
      </c>
      <c r="G401" s="141"/>
      <c r="H401" s="141"/>
      <c r="I401" s="141">
        <v>354.3</v>
      </c>
      <c r="J401" s="141">
        <f t="shared" si="74"/>
        <v>0</v>
      </c>
      <c r="K401" s="141"/>
      <c r="L401" s="141"/>
      <c r="M401" s="141"/>
      <c r="N401" s="141"/>
      <c r="O401" s="141">
        <f t="shared" si="75"/>
        <v>0</v>
      </c>
      <c r="P401" s="141"/>
      <c r="Q401" s="141"/>
      <c r="R401" s="141"/>
      <c r="S401" s="141"/>
      <c r="T401" s="141"/>
      <c r="U401" s="141"/>
    </row>
    <row r="402" spans="1:21" ht="56.25" hidden="1" x14ac:dyDescent="0.25">
      <c r="A402" s="140" t="s">
        <v>305</v>
      </c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</row>
    <row r="403" spans="1:21" hidden="1" x14ac:dyDescent="0.25">
      <c r="A403" s="618" t="s">
        <v>306</v>
      </c>
      <c r="B403" s="619"/>
      <c r="C403" s="619"/>
      <c r="D403" s="619"/>
      <c r="E403" s="619"/>
      <c r="F403" s="619"/>
      <c r="G403" s="619"/>
      <c r="H403" s="619"/>
      <c r="I403" s="619"/>
      <c r="J403" s="619"/>
      <c r="K403" s="619"/>
      <c r="L403" s="619"/>
      <c r="M403" s="619"/>
      <c r="N403" s="619"/>
      <c r="O403" s="619"/>
      <c r="P403" s="619"/>
      <c r="Q403" s="619"/>
      <c r="R403" s="619"/>
      <c r="S403" s="619"/>
      <c r="T403" s="619"/>
      <c r="U403" s="620"/>
    </row>
    <row r="404" spans="1:21" ht="57" hidden="1" x14ac:dyDescent="0.25">
      <c r="A404" s="143" t="s">
        <v>307</v>
      </c>
      <c r="B404" s="141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</row>
    <row r="405" spans="1:21" ht="112.5" hidden="1" x14ac:dyDescent="0.25">
      <c r="A405" s="140" t="s">
        <v>308</v>
      </c>
      <c r="B405" s="144"/>
      <c r="C405" s="144"/>
      <c r="D405" s="145"/>
      <c r="E405" s="144"/>
      <c r="F405" s="144"/>
      <c r="G405" s="144"/>
      <c r="H405" s="144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5"/>
      <c r="U405" s="145"/>
    </row>
    <row r="406" spans="1:21" ht="34.5" hidden="1" x14ac:dyDescent="0.25">
      <c r="A406" s="143" t="s">
        <v>300</v>
      </c>
      <c r="B406" s="141" t="s">
        <v>298</v>
      </c>
      <c r="C406" s="141" t="s">
        <v>299</v>
      </c>
      <c r="D406" s="141">
        <f>E406+F406+G406+H406</f>
        <v>10598.7</v>
      </c>
      <c r="E406" s="146"/>
      <c r="F406" s="146">
        <v>10598.7</v>
      </c>
      <c r="G406" s="146"/>
      <c r="H406" s="146"/>
      <c r="I406" s="146">
        <v>3616.7</v>
      </c>
      <c r="J406" s="141">
        <f>K406+L406+M406+N406</f>
        <v>3616.7</v>
      </c>
      <c r="K406" s="146"/>
      <c r="L406" s="146">
        <v>3616.7</v>
      </c>
      <c r="M406" s="146"/>
      <c r="N406" s="146"/>
      <c r="O406" s="141">
        <f>P406+Q406+R406+S406</f>
        <v>3280.4</v>
      </c>
      <c r="P406" s="146"/>
      <c r="Q406" s="146">
        <v>3280.4</v>
      </c>
      <c r="R406" s="146"/>
      <c r="S406" s="146"/>
      <c r="T406" s="141">
        <f>L406/I406*100</f>
        <v>100</v>
      </c>
      <c r="U406" s="141">
        <f>O406/J406*100</f>
        <v>90.701468189233282</v>
      </c>
    </row>
    <row r="407" spans="1:21" hidden="1" x14ac:dyDescent="0.25">
      <c r="A407" s="618" t="s">
        <v>309</v>
      </c>
      <c r="B407" s="619"/>
      <c r="C407" s="619"/>
      <c r="D407" s="619"/>
      <c r="E407" s="619"/>
      <c r="F407" s="619"/>
      <c r="G407" s="619"/>
      <c r="H407" s="619"/>
      <c r="I407" s="619"/>
      <c r="J407" s="619"/>
      <c r="K407" s="619"/>
      <c r="L407" s="619"/>
      <c r="M407" s="619"/>
      <c r="N407" s="619"/>
      <c r="O407" s="619"/>
      <c r="P407" s="619"/>
      <c r="Q407" s="619"/>
      <c r="R407" s="619"/>
      <c r="S407" s="619"/>
      <c r="T407" s="619"/>
      <c r="U407" s="620"/>
    </row>
    <row r="408" spans="1:21" ht="22.5" hidden="1" x14ac:dyDescent="0.25">
      <c r="A408" s="147" t="s">
        <v>310</v>
      </c>
      <c r="B408" s="141" t="s">
        <v>298</v>
      </c>
      <c r="C408" s="141" t="s">
        <v>299</v>
      </c>
      <c r="D408" s="141">
        <f>E408+F408+G408+H408</f>
        <v>3353.1</v>
      </c>
      <c r="E408" s="148"/>
      <c r="F408" s="148">
        <v>3353.1</v>
      </c>
      <c r="G408" s="148"/>
      <c r="H408" s="148"/>
      <c r="I408" s="148">
        <v>1724.2</v>
      </c>
      <c r="J408" s="141">
        <f>K408+L408+M408+N408</f>
        <v>1724.2</v>
      </c>
      <c r="K408" s="148"/>
      <c r="L408" s="148">
        <v>1724.2</v>
      </c>
      <c r="M408" s="148"/>
      <c r="N408" s="148"/>
      <c r="O408" s="141">
        <f>P408+Q408+R408+S408</f>
        <v>987</v>
      </c>
      <c r="P408" s="148"/>
      <c r="Q408" s="148">
        <v>987</v>
      </c>
      <c r="R408" s="148"/>
      <c r="S408" s="148"/>
      <c r="T408" s="141">
        <f>L408/I408*100</f>
        <v>100</v>
      </c>
      <c r="U408" s="141">
        <f>O408/J408*100</f>
        <v>57.243939218188146</v>
      </c>
    </row>
    <row r="409" spans="1:21" hidden="1" x14ac:dyDescent="0.25">
      <c r="A409" s="618" t="s">
        <v>311</v>
      </c>
      <c r="B409" s="619"/>
      <c r="C409" s="619"/>
      <c r="D409" s="619"/>
      <c r="E409" s="619"/>
      <c r="F409" s="619"/>
      <c r="G409" s="619"/>
      <c r="H409" s="619"/>
      <c r="I409" s="619"/>
      <c r="J409" s="619"/>
      <c r="K409" s="619"/>
      <c r="L409" s="619"/>
      <c r="M409" s="619"/>
      <c r="N409" s="619"/>
      <c r="O409" s="619"/>
      <c r="P409" s="619"/>
      <c r="Q409" s="619"/>
      <c r="R409" s="619"/>
      <c r="S409" s="619"/>
      <c r="T409" s="619"/>
      <c r="U409" s="620"/>
    </row>
    <row r="410" spans="1:21" ht="22.5" hidden="1" x14ac:dyDescent="0.25">
      <c r="A410" s="147" t="s">
        <v>312</v>
      </c>
      <c r="B410" s="149" t="s">
        <v>298</v>
      </c>
      <c r="C410" s="149" t="s">
        <v>299</v>
      </c>
      <c r="D410" s="149">
        <f>E410+F410+G410+H410</f>
        <v>4000</v>
      </c>
      <c r="E410" s="150"/>
      <c r="F410" s="150">
        <v>4000</v>
      </c>
      <c r="G410" s="150"/>
      <c r="H410" s="150"/>
      <c r="I410" s="150">
        <v>1320.5</v>
      </c>
      <c r="J410" s="141">
        <f>K410+L410+M410+N410</f>
        <v>1320.5</v>
      </c>
      <c r="K410" s="150"/>
      <c r="L410" s="150">
        <v>1320.5</v>
      </c>
      <c r="M410" s="150"/>
      <c r="N410" s="150"/>
      <c r="O410" s="141">
        <f>P410+Q410+R410+S410</f>
        <v>856.1</v>
      </c>
      <c r="P410" s="150"/>
      <c r="Q410" s="150">
        <v>856.1</v>
      </c>
      <c r="R410" s="150"/>
      <c r="S410" s="150"/>
      <c r="T410" s="151">
        <f>L410/I410*100</f>
        <v>100</v>
      </c>
      <c r="U410" s="151">
        <f>O410/J410*100</f>
        <v>64.831503218477849</v>
      </c>
    </row>
    <row r="411" spans="1:21" ht="56.25" hidden="1" x14ac:dyDescent="0.25">
      <c r="A411" s="140" t="s">
        <v>313</v>
      </c>
      <c r="B411" s="141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</row>
    <row r="412" spans="1:21" ht="22.5" hidden="1" x14ac:dyDescent="0.25">
      <c r="A412" s="152" t="s">
        <v>314</v>
      </c>
      <c r="B412" s="141" t="s">
        <v>298</v>
      </c>
      <c r="C412" s="141" t="s">
        <v>299</v>
      </c>
      <c r="D412" s="141">
        <f>E412+F412+G412+H412</f>
        <v>4800</v>
      </c>
      <c r="E412" s="141"/>
      <c r="F412" s="141">
        <v>4800</v>
      </c>
      <c r="G412" s="141"/>
      <c r="H412" s="141"/>
      <c r="I412" s="141">
        <v>2128.1</v>
      </c>
      <c r="J412" s="141">
        <f>K412+L412+M412+N412</f>
        <v>2128.1</v>
      </c>
      <c r="K412" s="141"/>
      <c r="L412" s="141">
        <v>2128.1</v>
      </c>
      <c r="M412" s="141"/>
      <c r="N412" s="141"/>
      <c r="O412" s="141">
        <f>P412+Q412+R412+S412</f>
        <v>1408.2</v>
      </c>
      <c r="P412" s="141"/>
      <c r="Q412" s="141">
        <v>1408.2</v>
      </c>
      <c r="R412" s="141"/>
      <c r="S412" s="141"/>
      <c r="T412" s="141">
        <f>L412/I412*100</f>
        <v>100</v>
      </c>
      <c r="U412" s="141">
        <f>O412/J412*100</f>
        <v>66.17170245759128</v>
      </c>
    </row>
    <row r="413" spans="1:21" hidden="1" x14ac:dyDescent="0.25">
      <c r="A413" s="618" t="s">
        <v>315</v>
      </c>
      <c r="B413" s="619"/>
      <c r="C413" s="619"/>
      <c r="D413" s="619"/>
      <c r="E413" s="619"/>
      <c r="F413" s="619"/>
      <c r="G413" s="619"/>
      <c r="H413" s="619"/>
      <c r="I413" s="619"/>
      <c r="J413" s="619"/>
      <c r="K413" s="619"/>
      <c r="L413" s="619"/>
      <c r="M413" s="619"/>
      <c r="N413" s="619"/>
      <c r="O413" s="619"/>
      <c r="P413" s="619"/>
      <c r="Q413" s="619"/>
      <c r="R413" s="619"/>
      <c r="S413" s="619"/>
      <c r="T413" s="619"/>
      <c r="U413" s="620"/>
    </row>
    <row r="414" spans="1:21" ht="22.5" hidden="1" x14ac:dyDescent="0.25">
      <c r="A414" s="147" t="s">
        <v>316</v>
      </c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</row>
    <row r="415" spans="1:21" ht="56.25" hidden="1" x14ac:dyDescent="0.25">
      <c r="A415" s="140" t="s">
        <v>317</v>
      </c>
      <c r="B415" s="154"/>
      <c r="C415" s="154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</row>
    <row r="416" spans="1:21" ht="22.5" hidden="1" x14ac:dyDescent="0.25">
      <c r="A416" s="152" t="s">
        <v>318</v>
      </c>
      <c r="B416" s="141"/>
      <c r="C416" s="141"/>
      <c r="D416" s="141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</row>
    <row r="417" spans="1:21" hidden="1" x14ac:dyDescent="0.25">
      <c r="A417" s="618" t="s">
        <v>319</v>
      </c>
      <c r="B417" s="619"/>
      <c r="C417" s="619"/>
      <c r="D417" s="619"/>
      <c r="E417" s="619"/>
      <c r="F417" s="619"/>
      <c r="G417" s="619"/>
      <c r="H417" s="619"/>
      <c r="I417" s="619"/>
      <c r="J417" s="619"/>
      <c r="K417" s="619"/>
      <c r="L417" s="619"/>
      <c r="M417" s="619"/>
      <c r="N417" s="619"/>
      <c r="O417" s="619"/>
      <c r="P417" s="619"/>
      <c r="Q417" s="619"/>
      <c r="R417" s="619"/>
      <c r="S417" s="619"/>
      <c r="T417" s="619"/>
      <c r="U417" s="620"/>
    </row>
    <row r="418" spans="1:21" ht="45" hidden="1" x14ac:dyDescent="0.25">
      <c r="A418" s="147" t="s">
        <v>320</v>
      </c>
      <c r="B418" s="148"/>
      <c r="C418" s="148"/>
      <c r="D418" s="141">
        <f t="shared" ref="D418:D422" si="76">E418+F418+G418+H418</f>
        <v>0</v>
      </c>
      <c r="E418" s="148"/>
      <c r="F418" s="148"/>
      <c r="G418" s="148"/>
      <c r="H418" s="148"/>
      <c r="I418" s="148"/>
      <c r="J418" s="141">
        <f t="shared" ref="J418:J422" si="77">K418+L418+M418+N418</f>
        <v>0</v>
      </c>
      <c r="K418" s="148"/>
      <c r="L418" s="148"/>
      <c r="M418" s="148"/>
      <c r="N418" s="148"/>
      <c r="O418" s="141">
        <f t="shared" ref="O418:O422" si="78">P418+Q418+R418+S418</f>
        <v>0</v>
      </c>
      <c r="P418" s="148"/>
      <c r="Q418" s="148"/>
      <c r="R418" s="148"/>
      <c r="S418" s="148"/>
      <c r="T418" s="141"/>
      <c r="U418" s="141"/>
    </row>
    <row r="419" spans="1:21" ht="112.5" hidden="1" x14ac:dyDescent="0.25">
      <c r="A419" s="147" t="s">
        <v>321</v>
      </c>
      <c r="B419" s="148">
        <v>2015</v>
      </c>
      <c r="C419" s="148">
        <v>2017</v>
      </c>
      <c r="D419" s="141">
        <f t="shared" si="76"/>
        <v>540.5</v>
      </c>
      <c r="E419" s="148"/>
      <c r="F419" s="148">
        <v>540.5</v>
      </c>
      <c r="G419" s="148"/>
      <c r="H419" s="148"/>
      <c r="I419" s="148"/>
      <c r="J419" s="141">
        <f t="shared" si="77"/>
        <v>0</v>
      </c>
      <c r="K419" s="148"/>
      <c r="L419" s="148"/>
      <c r="M419" s="148"/>
      <c r="N419" s="148"/>
      <c r="O419" s="141">
        <f t="shared" si="78"/>
        <v>0</v>
      </c>
      <c r="P419" s="148"/>
      <c r="Q419" s="148"/>
      <c r="R419" s="148"/>
      <c r="S419" s="148"/>
      <c r="T419" s="141"/>
      <c r="U419" s="141"/>
    </row>
    <row r="420" spans="1:21" ht="45" hidden="1" x14ac:dyDescent="0.25">
      <c r="A420" s="147" t="s">
        <v>322</v>
      </c>
      <c r="B420" s="148">
        <v>2015</v>
      </c>
      <c r="C420" s="148">
        <v>2015</v>
      </c>
      <c r="D420" s="141">
        <f t="shared" si="76"/>
        <v>1432.3</v>
      </c>
      <c r="E420" s="148"/>
      <c r="F420" s="148">
        <f>902.3+530</f>
        <v>1432.3</v>
      </c>
      <c r="G420" s="148"/>
      <c r="H420" s="148"/>
      <c r="I420" s="148"/>
      <c r="J420" s="141">
        <f t="shared" si="77"/>
        <v>0</v>
      </c>
      <c r="K420" s="148"/>
      <c r="L420" s="148"/>
      <c r="M420" s="148"/>
      <c r="N420" s="148"/>
      <c r="O420" s="141">
        <f t="shared" si="78"/>
        <v>0</v>
      </c>
      <c r="P420" s="148"/>
      <c r="Q420" s="148"/>
      <c r="R420" s="148"/>
      <c r="S420" s="148"/>
      <c r="T420" s="141"/>
      <c r="U420" s="141"/>
    </row>
    <row r="421" spans="1:21" ht="45" hidden="1" x14ac:dyDescent="0.25">
      <c r="A421" s="147" t="s">
        <v>323</v>
      </c>
      <c r="B421" s="148">
        <v>2014</v>
      </c>
      <c r="C421" s="148">
        <v>2015</v>
      </c>
      <c r="D421" s="141">
        <f t="shared" si="76"/>
        <v>2702.8</v>
      </c>
      <c r="E421" s="148"/>
      <c r="F421" s="148">
        <v>2702.8</v>
      </c>
      <c r="G421" s="148"/>
      <c r="H421" s="148"/>
      <c r="I421" s="148"/>
      <c r="J421" s="141">
        <f t="shared" si="77"/>
        <v>0</v>
      </c>
      <c r="K421" s="148"/>
      <c r="L421" s="148"/>
      <c r="M421" s="148"/>
      <c r="N421" s="148"/>
      <c r="O421" s="141">
        <f t="shared" si="78"/>
        <v>0</v>
      </c>
      <c r="P421" s="148"/>
      <c r="Q421" s="148"/>
      <c r="R421" s="148"/>
      <c r="S421" s="148"/>
      <c r="T421" s="141"/>
      <c r="U421" s="141"/>
    </row>
    <row r="422" spans="1:21" ht="45" hidden="1" x14ac:dyDescent="0.25">
      <c r="A422" s="147" t="s">
        <v>324</v>
      </c>
      <c r="B422" s="148">
        <v>2013</v>
      </c>
      <c r="C422" s="148">
        <v>2015</v>
      </c>
      <c r="D422" s="141">
        <f t="shared" si="76"/>
        <v>11865.300000000001</v>
      </c>
      <c r="E422" s="148"/>
      <c r="F422" s="148">
        <v>11746.6</v>
      </c>
      <c r="G422" s="148">
        <v>118.7</v>
      </c>
      <c r="H422" s="148"/>
      <c r="I422" s="148">
        <f>7500+132.5</f>
        <v>7632.5</v>
      </c>
      <c r="J422" s="141">
        <f t="shared" si="77"/>
        <v>1211.5999999999999</v>
      </c>
      <c r="K422" s="148"/>
      <c r="L422" s="148">
        <v>1199.5</v>
      </c>
      <c r="M422" s="148">
        <v>12.1</v>
      </c>
      <c r="N422" s="148"/>
      <c r="O422" s="141">
        <f t="shared" si="78"/>
        <v>1211.5999999999999</v>
      </c>
      <c r="P422" s="148"/>
      <c r="Q422" s="148">
        <v>1199.5</v>
      </c>
      <c r="R422" s="148">
        <v>12.1</v>
      </c>
      <c r="S422" s="148"/>
      <c r="T422" s="141">
        <f t="shared" ref="T422" si="79">L422/I422*100</f>
        <v>15.715689485751719</v>
      </c>
      <c r="U422" s="141">
        <f t="shared" ref="U422" si="80">O422/J422*100</f>
        <v>100</v>
      </c>
    </row>
    <row r="423" spans="1:21" ht="90" hidden="1" x14ac:dyDescent="0.25">
      <c r="A423" s="155" t="s">
        <v>325</v>
      </c>
      <c r="B423" s="156"/>
      <c r="C423" s="156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</row>
    <row r="424" spans="1:21" ht="22.5" hidden="1" x14ac:dyDescent="0.25">
      <c r="A424" s="140" t="s">
        <v>326</v>
      </c>
      <c r="B424" s="141" t="s">
        <v>298</v>
      </c>
      <c r="C424" s="141" t="s">
        <v>299</v>
      </c>
      <c r="D424" s="141">
        <f>E424+F424+G424+H424</f>
        <v>179.7</v>
      </c>
      <c r="E424" s="141"/>
      <c r="F424" s="141">
        <v>179.7</v>
      </c>
      <c r="G424" s="141"/>
      <c r="H424" s="141"/>
      <c r="I424" s="141">
        <v>32</v>
      </c>
      <c r="J424" s="141">
        <f>K424+L424+M424+N424</f>
        <v>32</v>
      </c>
      <c r="K424" s="141"/>
      <c r="L424" s="141">
        <v>32</v>
      </c>
      <c r="M424" s="141"/>
      <c r="N424" s="141"/>
      <c r="O424" s="141">
        <f>P424+Q424+R424+S424</f>
        <v>0</v>
      </c>
      <c r="P424" s="141"/>
      <c r="Q424" s="141"/>
      <c r="R424" s="141"/>
      <c r="S424" s="141"/>
      <c r="T424" s="141"/>
      <c r="U424" s="157"/>
    </row>
    <row r="425" spans="1:21" ht="56.25" x14ac:dyDescent="0.25">
      <c r="A425" s="158" t="s">
        <v>327</v>
      </c>
      <c r="B425" s="159"/>
      <c r="C425" s="159"/>
      <c r="D425" s="160">
        <f>E425+F425+G425+H425</f>
        <v>589958.39999999991</v>
      </c>
      <c r="E425" s="161"/>
      <c r="F425" s="161">
        <f>F427+F429+F431+F433+F437+F440+F441+F442+F443+F446+F447+F448+F451+F452+F453+F454+F456+F457+F458+F444+F449</f>
        <v>589958.39999999991</v>
      </c>
      <c r="G425" s="161"/>
      <c r="H425" s="161"/>
      <c r="I425" s="161">
        <f>I427+I429+I431+I433+I437+I440+I441+I442+I443+I446+I447+I448+I451+I452+I453+I454+I456+I457+I458+I444+I449</f>
        <v>136943.29999999999</v>
      </c>
      <c r="J425" s="161">
        <f>J427+J429+J431+J433+J437+J440+J441+J442+J443+J446+J447+J448+J451+J452+J453+J454+J456+J457+J458+J444+J449</f>
        <v>136943.29999999999</v>
      </c>
      <c r="K425" s="161"/>
      <c r="L425" s="161">
        <f>L427+L429+L431+L433+L437+L440+L441+L442+L443+L446+L447+L448+L451+L452+L453+L454+L456+L457+L458+L444+L449</f>
        <v>136943.29999999999</v>
      </c>
      <c r="M425" s="161"/>
      <c r="N425" s="161"/>
      <c r="O425" s="161">
        <f>O427+O429+O431+O433+O437+O440+O441+O442+O443+O446+O447+O448+O451+O452+O453+O454+O456+O457+O458+O444+O449</f>
        <v>117807.30000000002</v>
      </c>
      <c r="P425" s="161"/>
      <c r="Q425" s="161">
        <f>Q427+Q429+Q431+Q433+Q437+Q440+Q441+Q442+Q443+Q446+Q447+Q448+Q451+Q452+Q453+Q454+Q456+Q457+Q458+Q444+Q449</f>
        <v>117807.30000000002</v>
      </c>
      <c r="R425" s="161"/>
      <c r="S425" s="161"/>
      <c r="T425" s="141">
        <f>L425/I425*100</f>
        <v>100</v>
      </c>
      <c r="U425" s="141">
        <f>O425/J425*100</f>
        <v>86.026333526357277</v>
      </c>
    </row>
    <row r="426" spans="1:21" ht="45" hidden="1" x14ac:dyDescent="0.25">
      <c r="A426" s="158" t="s">
        <v>328</v>
      </c>
      <c r="B426" s="154"/>
      <c r="C426" s="154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</row>
    <row r="427" spans="1:21" ht="22.5" hidden="1" x14ac:dyDescent="0.25">
      <c r="A427" s="147" t="s">
        <v>312</v>
      </c>
      <c r="B427" s="141" t="s">
        <v>298</v>
      </c>
      <c r="C427" s="141" t="s">
        <v>299</v>
      </c>
      <c r="D427" s="141">
        <f>E427+F427+G427+H427</f>
        <v>100474</v>
      </c>
      <c r="E427" s="145"/>
      <c r="F427" s="145">
        <v>100474</v>
      </c>
      <c r="G427" s="145"/>
      <c r="H427" s="145"/>
      <c r="I427" s="145">
        <v>20100</v>
      </c>
      <c r="J427" s="141">
        <f>K427+L427+M427+N427</f>
        <v>20100</v>
      </c>
      <c r="K427" s="145"/>
      <c r="L427" s="145">
        <v>20100</v>
      </c>
      <c r="M427" s="145"/>
      <c r="N427" s="145"/>
      <c r="O427" s="141">
        <f>P427+Q427+R427+S427</f>
        <v>24123.5</v>
      </c>
      <c r="P427" s="145"/>
      <c r="Q427" s="145">
        <v>24123.5</v>
      </c>
      <c r="R427" s="145"/>
      <c r="S427" s="145"/>
      <c r="T427" s="141">
        <f>L427/I427*100</f>
        <v>100</v>
      </c>
      <c r="U427" s="141">
        <f>O427/J427*100</f>
        <v>120.01741293532338</v>
      </c>
    </row>
    <row r="428" spans="1:21" ht="57" hidden="1" x14ac:dyDescent="0.25">
      <c r="A428" s="143" t="s">
        <v>329</v>
      </c>
      <c r="B428" s="162"/>
      <c r="C428" s="162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</row>
    <row r="429" spans="1:21" hidden="1" x14ac:dyDescent="0.25">
      <c r="A429" s="143" t="s">
        <v>330</v>
      </c>
      <c r="B429" s="141" t="s">
        <v>298</v>
      </c>
      <c r="C429" s="141" t="s">
        <v>299</v>
      </c>
      <c r="D429" s="141">
        <f>E429+F429+G429+H429</f>
        <v>100474</v>
      </c>
      <c r="E429" s="141"/>
      <c r="F429" s="141">
        <v>100474</v>
      </c>
      <c r="G429" s="141"/>
      <c r="H429" s="141"/>
      <c r="I429" s="141">
        <v>18340</v>
      </c>
      <c r="J429" s="141">
        <f>K429+L429+M429+N429</f>
        <v>18340</v>
      </c>
      <c r="K429" s="141"/>
      <c r="L429" s="141">
        <v>18340</v>
      </c>
      <c r="M429" s="141"/>
      <c r="N429" s="141"/>
      <c r="O429" s="141">
        <f>P429+Q429+R429+S429</f>
        <v>16189</v>
      </c>
      <c r="P429" s="141"/>
      <c r="Q429" s="141">
        <v>16189</v>
      </c>
      <c r="R429" s="141"/>
      <c r="S429" s="141"/>
      <c r="T429" s="141">
        <f>L429/I429*100</f>
        <v>100</v>
      </c>
      <c r="U429" s="141">
        <f>O429/J429*100</f>
        <v>88.271537622682658</v>
      </c>
    </row>
    <row r="430" spans="1:21" ht="56.25" hidden="1" x14ac:dyDescent="0.25">
      <c r="A430" s="140" t="s">
        <v>331</v>
      </c>
      <c r="B430" s="144"/>
      <c r="C430" s="144"/>
      <c r="D430" s="145"/>
      <c r="E430" s="145"/>
      <c r="F430" s="145"/>
      <c r="G430" s="145"/>
      <c r="H430" s="145"/>
      <c r="I430" s="145"/>
      <c r="J430" s="145"/>
      <c r="K430" s="144"/>
      <c r="L430" s="144"/>
      <c r="M430" s="144"/>
      <c r="N430" s="144"/>
      <c r="O430" s="145"/>
      <c r="P430" s="144"/>
      <c r="Q430" s="144"/>
      <c r="R430" s="144"/>
      <c r="S430" s="144"/>
      <c r="T430" s="145"/>
      <c r="U430" s="145"/>
    </row>
    <row r="431" spans="1:21" hidden="1" x14ac:dyDescent="0.25">
      <c r="A431" s="143" t="s">
        <v>330</v>
      </c>
      <c r="B431" s="141" t="s">
        <v>298</v>
      </c>
      <c r="C431" s="141" t="s">
        <v>299</v>
      </c>
      <c r="D431" s="141">
        <f>E431+F431+G431+H431</f>
        <v>3703.8</v>
      </c>
      <c r="E431" s="145"/>
      <c r="F431" s="145">
        <v>3703.8</v>
      </c>
      <c r="G431" s="145"/>
      <c r="H431" s="145"/>
      <c r="I431" s="145"/>
      <c r="J431" s="145"/>
      <c r="K431" s="144"/>
      <c r="L431" s="144"/>
      <c r="M431" s="144"/>
      <c r="N431" s="144"/>
      <c r="O431" s="145"/>
      <c r="P431" s="144"/>
      <c r="Q431" s="144"/>
      <c r="R431" s="144"/>
      <c r="S431" s="144"/>
      <c r="T431" s="145"/>
      <c r="U431" s="145"/>
    </row>
    <row r="432" spans="1:21" ht="67.5" hidden="1" x14ac:dyDescent="0.25">
      <c r="A432" s="140" t="s">
        <v>332</v>
      </c>
      <c r="B432" s="163"/>
      <c r="C432" s="163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</row>
    <row r="433" spans="1:21" hidden="1" x14ac:dyDescent="0.25">
      <c r="A433" s="143" t="s">
        <v>330</v>
      </c>
      <c r="B433" s="141" t="s">
        <v>298</v>
      </c>
      <c r="C433" s="141" t="s">
        <v>299</v>
      </c>
      <c r="D433" s="141">
        <f>E433+F433+G433+H433</f>
        <v>2787.8</v>
      </c>
      <c r="E433" s="145"/>
      <c r="F433" s="145">
        <v>2787.8</v>
      </c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</row>
    <row r="434" spans="1:21" ht="67.5" hidden="1" x14ac:dyDescent="0.25">
      <c r="A434" s="140" t="s">
        <v>333</v>
      </c>
      <c r="B434" s="162"/>
      <c r="C434" s="162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</row>
    <row r="435" spans="1:21" ht="67.5" hidden="1" x14ac:dyDescent="0.25">
      <c r="A435" s="140" t="s">
        <v>334</v>
      </c>
      <c r="B435" s="156"/>
      <c r="C435" s="156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</row>
    <row r="436" spans="1:21" ht="90" hidden="1" x14ac:dyDescent="0.25">
      <c r="A436" s="158" t="s">
        <v>345</v>
      </c>
      <c r="B436" s="154"/>
      <c r="C436" s="154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</row>
    <row r="437" spans="1:21" ht="22.5" hidden="1" x14ac:dyDescent="0.25">
      <c r="A437" s="147" t="s">
        <v>312</v>
      </c>
      <c r="B437" s="141" t="s">
        <v>298</v>
      </c>
      <c r="C437" s="141" t="s">
        <v>299</v>
      </c>
      <c r="D437" s="141">
        <f>E437+F437+G437+H437</f>
        <v>4739.7</v>
      </c>
      <c r="E437" s="141"/>
      <c r="F437" s="141">
        <v>4739.7</v>
      </c>
      <c r="G437" s="141"/>
      <c r="H437" s="141"/>
      <c r="I437" s="141">
        <v>1801.3</v>
      </c>
      <c r="J437" s="141">
        <f>K437+L437+M437+N437</f>
        <v>1801.3</v>
      </c>
      <c r="K437" s="141"/>
      <c r="L437" s="141">
        <v>1801.3</v>
      </c>
      <c r="M437" s="141"/>
      <c r="N437" s="141"/>
      <c r="O437" s="141">
        <f>P437+Q437+R437+S437</f>
        <v>2339.3000000000002</v>
      </c>
      <c r="P437" s="141"/>
      <c r="Q437" s="141">
        <v>2339.3000000000002</v>
      </c>
      <c r="R437" s="141"/>
      <c r="S437" s="141"/>
      <c r="T437" s="151">
        <f>L437/I437*100</f>
        <v>100</v>
      </c>
      <c r="U437" s="151">
        <f>O437/J437*100</f>
        <v>129.86731804807641</v>
      </c>
    </row>
    <row r="438" spans="1:21" ht="56.25" hidden="1" x14ac:dyDescent="0.25">
      <c r="A438" s="140" t="s">
        <v>335</v>
      </c>
      <c r="B438" s="156"/>
      <c r="C438" s="156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</row>
    <row r="439" spans="1:21" ht="67.5" hidden="1" x14ac:dyDescent="0.25">
      <c r="A439" s="155" t="s">
        <v>336</v>
      </c>
      <c r="B439" s="156"/>
      <c r="C439" s="156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</row>
    <row r="440" spans="1:21" ht="22.5" hidden="1" x14ac:dyDescent="0.25">
      <c r="A440" s="140" t="s">
        <v>337</v>
      </c>
      <c r="B440" s="141" t="s">
        <v>298</v>
      </c>
      <c r="C440" s="141" t="s">
        <v>299</v>
      </c>
      <c r="D440" s="141">
        <f>E440+F440+G440+H440</f>
        <v>26514</v>
      </c>
      <c r="E440" s="141"/>
      <c r="F440" s="141">
        <v>26514</v>
      </c>
      <c r="G440" s="141"/>
      <c r="H440" s="141"/>
      <c r="I440" s="141">
        <v>5485.5</v>
      </c>
      <c r="J440" s="141">
        <f>K440+L440+M440+N440</f>
        <v>5485.5</v>
      </c>
      <c r="K440" s="141"/>
      <c r="L440" s="141">
        <v>5485.5</v>
      </c>
      <c r="M440" s="141"/>
      <c r="N440" s="141"/>
      <c r="O440" s="141">
        <f>P440+Q440+R440+S440</f>
        <v>5478.3</v>
      </c>
      <c r="P440" s="141"/>
      <c r="Q440" s="141">
        <v>5478.3</v>
      </c>
      <c r="R440" s="141"/>
      <c r="S440" s="141"/>
      <c r="T440" s="141">
        <f>L440/I440*100</f>
        <v>100</v>
      </c>
      <c r="U440" s="164">
        <f>O440/J440*100</f>
        <v>99.868744872846605</v>
      </c>
    </row>
    <row r="441" spans="1:21" ht="22.5" hidden="1" x14ac:dyDescent="0.25">
      <c r="A441" s="140" t="s">
        <v>338</v>
      </c>
      <c r="B441" s="141" t="s">
        <v>298</v>
      </c>
      <c r="C441" s="141" t="s">
        <v>299</v>
      </c>
      <c r="D441" s="141">
        <f>E441+F441+G441+H441</f>
        <v>18049.400000000001</v>
      </c>
      <c r="E441" s="141"/>
      <c r="F441" s="141">
        <v>18049.400000000001</v>
      </c>
      <c r="G441" s="141"/>
      <c r="H441" s="141"/>
      <c r="I441" s="141">
        <v>3486.6</v>
      </c>
      <c r="J441" s="141">
        <f>K441+L441+M441+N441</f>
        <v>3486.6</v>
      </c>
      <c r="K441" s="141"/>
      <c r="L441" s="141">
        <v>3486.6</v>
      </c>
      <c r="M441" s="141"/>
      <c r="N441" s="141"/>
      <c r="O441" s="141">
        <f>P441+Q441+R441+S441</f>
        <v>3100.6</v>
      </c>
      <c r="P441" s="141"/>
      <c r="Q441" s="141">
        <v>3100.6</v>
      </c>
      <c r="R441" s="141"/>
      <c r="S441" s="141"/>
      <c r="T441" s="141">
        <f>L441/I441*100</f>
        <v>100</v>
      </c>
      <c r="U441" s="164">
        <f>O441/J441*100</f>
        <v>88.929042620317787</v>
      </c>
    </row>
    <row r="442" spans="1:21" ht="33.75" hidden="1" x14ac:dyDescent="0.25">
      <c r="A442" s="140" t="s">
        <v>300</v>
      </c>
      <c r="B442" s="141" t="s">
        <v>298</v>
      </c>
      <c r="C442" s="141" t="s">
        <v>299</v>
      </c>
      <c r="D442" s="141">
        <f>E442+F442+G442+H442</f>
        <v>72609</v>
      </c>
      <c r="E442" s="141"/>
      <c r="F442" s="141">
        <v>72609</v>
      </c>
      <c r="G442" s="141"/>
      <c r="H442" s="141"/>
      <c r="I442" s="141">
        <v>15629.2</v>
      </c>
      <c r="J442" s="141">
        <f>K442+L442+M442+N442</f>
        <v>15629.2</v>
      </c>
      <c r="K442" s="141"/>
      <c r="L442" s="141">
        <v>15629.2</v>
      </c>
      <c r="M442" s="141"/>
      <c r="N442" s="141"/>
      <c r="O442" s="141">
        <f>P442+Q442+R442+S442</f>
        <v>16272.7</v>
      </c>
      <c r="P442" s="141"/>
      <c r="Q442" s="141">
        <v>16272.7</v>
      </c>
      <c r="R442" s="141"/>
      <c r="S442" s="141"/>
      <c r="T442" s="141">
        <f>L442/I442*100</f>
        <v>100</v>
      </c>
      <c r="U442" s="164">
        <f>O442/J442*100</f>
        <v>104.1172932715686</v>
      </c>
    </row>
    <row r="443" spans="1:21" ht="22.5" hidden="1" x14ac:dyDescent="0.25">
      <c r="A443" s="140" t="s">
        <v>326</v>
      </c>
      <c r="B443" s="141" t="s">
        <v>298</v>
      </c>
      <c r="C443" s="141" t="s">
        <v>299</v>
      </c>
      <c r="D443" s="141">
        <f>E443+F443+G443+H443</f>
        <v>19721.3</v>
      </c>
      <c r="E443" s="141"/>
      <c r="F443" s="141">
        <v>19721.3</v>
      </c>
      <c r="G443" s="141"/>
      <c r="H443" s="141"/>
      <c r="I443" s="141">
        <v>3847.4</v>
      </c>
      <c r="J443" s="141">
        <f>K443+L443+M443+N443</f>
        <v>3847.4</v>
      </c>
      <c r="K443" s="141"/>
      <c r="L443" s="141">
        <v>3847.4</v>
      </c>
      <c r="M443" s="141"/>
      <c r="N443" s="141"/>
      <c r="O443" s="141">
        <f>P443+Q443+R443+S443</f>
        <v>3515.8</v>
      </c>
      <c r="P443" s="141"/>
      <c r="Q443" s="141">
        <v>3515.8</v>
      </c>
      <c r="R443" s="141"/>
      <c r="S443" s="141"/>
      <c r="T443" s="141">
        <f>L443/I443*100</f>
        <v>100</v>
      </c>
      <c r="U443" s="164">
        <f>O443/J443*100</f>
        <v>91.381192493632071</v>
      </c>
    </row>
    <row r="444" spans="1:21" ht="112.5" hidden="1" x14ac:dyDescent="0.25">
      <c r="A444" s="140" t="s">
        <v>339</v>
      </c>
      <c r="B444" s="141" t="s">
        <v>298</v>
      </c>
      <c r="C444" s="141" t="s">
        <v>299</v>
      </c>
      <c r="D444" s="141">
        <f>E444+F444+G444+H444</f>
        <v>234292.2</v>
      </c>
      <c r="E444" s="141"/>
      <c r="F444" s="141">
        <v>234292.2</v>
      </c>
      <c r="G444" s="141"/>
      <c r="H444" s="141"/>
      <c r="I444" s="141">
        <v>66337</v>
      </c>
      <c r="J444" s="141">
        <f>K444+L444+M444+N444</f>
        <v>66337</v>
      </c>
      <c r="K444" s="141"/>
      <c r="L444" s="141">
        <v>66337</v>
      </c>
      <c r="M444" s="141"/>
      <c r="N444" s="141"/>
      <c r="O444" s="141">
        <f>P444+Q444+R444+S444</f>
        <v>45168.4</v>
      </c>
      <c r="P444" s="141"/>
      <c r="Q444" s="141">
        <v>45168.4</v>
      </c>
      <c r="R444" s="141"/>
      <c r="S444" s="141"/>
      <c r="T444" s="141">
        <f>L444/I444*100</f>
        <v>100</v>
      </c>
      <c r="U444" s="164">
        <f>O444/J444*100</f>
        <v>68.089301596394165</v>
      </c>
    </row>
    <row r="445" spans="1:21" ht="45" hidden="1" x14ac:dyDescent="0.25">
      <c r="A445" s="155" t="s">
        <v>340</v>
      </c>
      <c r="B445" s="156"/>
      <c r="C445" s="156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</row>
    <row r="446" spans="1:21" ht="22.5" hidden="1" x14ac:dyDescent="0.25">
      <c r="A446" s="140" t="s">
        <v>337</v>
      </c>
      <c r="B446" s="141" t="s">
        <v>298</v>
      </c>
      <c r="C446" s="141" t="s">
        <v>299</v>
      </c>
      <c r="D446" s="141">
        <f>E446+F446+G446+H446</f>
        <v>700.8</v>
      </c>
      <c r="E446" s="141"/>
      <c r="F446" s="141">
        <v>700.8</v>
      </c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</row>
    <row r="447" spans="1:21" ht="22.5" hidden="1" x14ac:dyDescent="0.25">
      <c r="A447" s="140" t="s">
        <v>338</v>
      </c>
      <c r="B447" s="141" t="s">
        <v>298</v>
      </c>
      <c r="C447" s="141" t="s">
        <v>299</v>
      </c>
      <c r="D447" s="141">
        <f>E447+F447+G447+H447</f>
        <v>175</v>
      </c>
      <c r="E447" s="141"/>
      <c r="F447" s="141">
        <v>175</v>
      </c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</row>
    <row r="448" spans="1:21" ht="22.5" hidden="1" x14ac:dyDescent="0.25">
      <c r="A448" s="140" t="s">
        <v>326</v>
      </c>
      <c r="B448" s="141" t="s">
        <v>298</v>
      </c>
      <c r="C448" s="141" t="s">
        <v>299</v>
      </c>
      <c r="D448" s="141">
        <f>E448+F448+G448+H448</f>
        <v>471</v>
      </c>
      <c r="E448" s="141"/>
      <c r="F448" s="141">
        <v>471</v>
      </c>
      <c r="G448" s="141"/>
      <c r="H448" s="141"/>
      <c r="I448" s="141"/>
      <c r="J448" s="141">
        <f>K448+L448+M448+N448</f>
        <v>0</v>
      </c>
      <c r="K448" s="141"/>
      <c r="L448" s="141"/>
      <c r="M448" s="141"/>
      <c r="N448" s="141"/>
      <c r="O448" s="141">
        <f>P448+Q448+R448+S448</f>
        <v>0</v>
      </c>
      <c r="P448" s="141"/>
      <c r="Q448" s="141"/>
      <c r="R448" s="141"/>
      <c r="S448" s="141"/>
      <c r="T448" s="141"/>
      <c r="U448" s="141"/>
    </row>
    <row r="449" spans="1:21" ht="112.5" hidden="1" x14ac:dyDescent="0.25">
      <c r="A449" s="140" t="s">
        <v>341</v>
      </c>
      <c r="B449" s="141" t="s">
        <v>298</v>
      </c>
      <c r="C449" s="141" t="s">
        <v>299</v>
      </c>
      <c r="D449" s="141">
        <f>E449+F449+G449+H449</f>
        <v>2623.2</v>
      </c>
      <c r="E449" s="141"/>
      <c r="F449" s="141">
        <v>2623.2</v>
      </c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</row>
    <row r="450" spans="1:21" ht="33.75" hidden="1" x14ac:dyDescent="0.25">
      <c r="A450" s="155" t="s">
        <v>342</v>
      </c>
      <c r="B450" s="156"/>
      <c r="C450" s="156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</row>
    <row r="451" spans="1:21" ht="22.5" hidden="1" x14ac:dyDescent="0.25">
      <c r="A451" s="140" t="s">
        <v>337</v>
      </c>
      <c r="B451" s="141" t="s">
        <v>298</v>
      </c>
      <c r="C451" s="141" t="s">
        <v>299</v>
      </c>
      <c r="D451" s="141">
        <v>180.4</v>
      </c>
      <c r="E451" s="141"/>
      <c r="F451" s="141">
        <v>180.4</v>
      </c>
      <c r="G451" s="141"/>
      <c r="H451" s="141"/>
      <c r="I451" s="141">
        <v>3.6</v>
      </c>
      <c r="J451" s="141">
        <f>K451+L451+M451+N451</f>
        <v>3.6</v>
      </c>
      <c r="K451" s="141"/>
      <c r="L451" s="141">
        <v>3.6</v>
      </c>
      <c r="M451" s="141"/>
      <c r="N451" s="141"/>
      <c r="O451" s="141">
        <f>P451+Q451+R451+S451</f>
        <v>1.2</v>
      </c>
      <c r="P451" s="141"/>
      <c r="Q451" s="141">
        <v>1.2</v>
      </c>
      <c r="R451" s="141"/>
      <c r="S451" s="141"/>
      <c r="T451" s="141">
        <f>L451/I451*100</f>
        <v>100</v>
      </c>
      <c r="U451" s="164">
        <f>O451/J451*100</f>
        <v>33.333333333333329</v>
      </c>
    </row>
    <row r="452" spans="1:21" ht="22.5" hidden="1" x14ac:dyDescent="0.25">
      <c r="A452" s="140" t="s">
        <v>338</v>
      </c>
      <c r="B452" s="141" t="s">
        <v>298</v>
      </c>
      <c r="C452" s="141" t="s">
        <v>299</v>
      </c>
      <c r="D452" s="141">
        <f>E452+F452+G452+H452</f>
        <v>112.3</v>
      </c>
      <c r="E452" s="141"/>
      <c r="F452" s="141">
        <v>112.3</v>
      </c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64"/>
    </row>
    <row r="453" spans="1:21" ht="33.75" hidden="1" x14ac:dyDescent="0.25">
      <c r="A453" s="140" t="s">
        <v>300</v>
      </c>
      <c r="B453" s="141" t="s">
        <v>298</v>
      </c>
      <c r="C453" s="141" t="s">
        <v>299</v>
      </c>
      <c r="D453" s="141">
        <f>E453+F453+G453+H453</f>
        <v>1902.7</v>
      </c>
      <c r="E453" s="141"/>
      <c r="F453" s="141">
        <v>1902.7</v>
      </c>
      <c r="G453" s="141"/>
      <c r="H453" s="141"/>
      <c r="I453" s="141">
        <v>1902.7</v>
      </c>
      <c r="J453" s="141">
        <f>K453+L453+M453+N453</f>
        <v>1902.7</v>
      </c>
      <c r="K453" s="141"/>
      <c r="L453" s="141">
        <v>1902.7</v>
      </c>
      <c r="M453" s="141"/>
      <c r="N453" s="141"/>
      <c r="O453" s="141">
        <f>P453+Q453+R453+S453</f>
        <v>1618.5</v>
      </c>
      <c r="P453" s="141"/>
      <c r="Q453" s="141">
        <v>1618.5</v>
      </c>
      <c r="R453" s="141"/>
      <c r="S453" s="141"/>
      <c r="T453" s="141">
        <f>L453/I453*100</f>
        <v>100</v>
      </c>
      <c r="U453" s="164">
        <f>O453/J453*100</f>
        <v>85.063331055867977</v>
      </c>
    </row>
    <row r="454" spans="1:21" ht="22.5" hidden="1" x14ac:dyDescent="0.25">
      <c r="A454" s="140" t="s">
        <v>326</v>
      </c>
      <c r="B454" s="141" t="s">
        <v>298</v>
      </c>
      <c r="C454" s="141" t="s">
        <v>299</v>
      </c>
      <c r="D454" s="141">
        <f>E454+F454+G454+H454</f>
        <v>144.19999999999999</v>
      </c>
      <c r="E454" s="141"/>
      <c r="F454" s="141">
        <v>144.19999999999999</v>
      </c>
      <c r="G454" s="141"/>
      <c r="H454" s="141"/>
      <c r="I454" s="141"/>
      <c r="J454" s="141">
        <f>K454+L454+M454+N454</f>
        <v>0</v>
      </c>
      <c r="K454" s="141"/>
      <c r="L454" s="141"/>
      <c r="M454" s="141"/>
      <c r="N454" s="141"/>
      <c r="O454" s="141">
        <f>P454+Q454+R454+S454</f>
        <v>0</v>
      </c>
      <c r="P454" s="141"/>
      <c r="Q454" s="141"/>
      <c r="R454" s="141"/>
      <c r="S454" s="141"/>
      <c r="T454" s="141"/>
      <c r="U454" s="164"/>
    </row>
    <row r="455" spans="1:21" ht="90" hidden="1" x14ac:dyDescent="0.25">
      <c r="A455" s="155" t="s">
        <v>325</v>
      </c>
      <c r="B455" s="156"/>
      <c r="C455" s="156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</row>
    <row r="456" spans="1:21" ht="22.5" hidden="1" x14ac:dyDescent="0.25">
      <c r="A456" s="140" t="s">
        <v>337</v>
      </c>
      <c r="B456" s="141" t="s">
        <v>298</v>
      </c>
      <c r="C456" s="141" t="s">
        <v>299</v>
      </c>
      <c r="D456" s="141">
        <f>E456+F456+G456+H456</f>
        <v>118.6</v>
      </c>
      <c r="E456" s="141"/>
      <c r="F456" s="141">
        <v>118.6</v>
      </c>
      <c r="G456" s="141"/>
      <c r="H456" s="141"/>
      <c r="I456" s="141">
        <v>10</v>
      </c>
      <c r="J456" s="141">
        <f>K456+L456+M456+N456</f>
        <v>10</v>
      </c>
      <c r="K456" s="141"/>
      <c r="L456" s="141">
        <v>10</v>
      </c>
      <c r="M456" s="141"/>
      <c r="N456" s="141"/>
      <c r="O456" s="141">
        <f>P456+Q456+R456+S456</f>
        <v>0</v>
      </c>
      <c r="P456" s="141"/>
      <c r="Q456" s="141"/>
      <c r="R456" s="141"/>
      <c r="S456" s="141"/>
      <c r="T456" s="141">
        <f>L456/I456*100</f>
        <v>100</v>
      </c>
      <c r="U456" s="157">
        <f>O456/J456*100</f>
        <v>0</v>
      </c>
    </row>
    <row r="457" spans="1:21" ht="22.5" hidden="1" x14ac:dyDescent="0.25">
      <c r="A457" s="140" t="s">
        <v>338</v>
      </c>
      <c r="B457" s="141" t="s">
        <v>298</v>
      </c>
      <c r="C457" s="141" t="s">
        <v>299</v>
      </c>
      <c r="D457" s="141">
        <f>E457+F457+G457+H457</f>
        <v>165</v>
      </c>
      <c r="E457" s="141"/>
      <c r="F457" s="141">
        <v>165</v>
      </c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57"/>
    </row>
    <row r="458" spans="1:21" hidden="1" x14ac:dyDescent="0.25">
      <c r="A458" s="165"/>
      <c r="B458" s="141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57"/>
    </row>
    <row r="459" spans="1:21" hidden="1" x14ac:dyDescent="0.25">
      <c r="A459" s="166"/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</row>
    <row r="460" spans="1:21" ht="45.75" hidden="1" x14ac:dyDescent="0.25">
      <c r="A460" s="166" t="s">
        <v>343</v>
      </c>
      <c r="B460" s="141"/>
      <c r="C460" s="141"/>
      <c r="D460" s="141">
        <f>D425</f>
        <v>589958.39999999991</v>
      </c>
      <c r="E460" s="141">
        <f t="shared" ref="E460:U460" si="81">E425</f>
        <v>0</v>
      </c>
      <c r="F460" s="141">
        <f>F425</f>
        <v>589958.39999999991</v>
      </c>
      <c r="G460" s="141">
        <f t="shared" si="81"/>
        <v>0</v>
      </c>
      <c r="H460" s="141">
        <f t="shared" si="81"/>
        <v>0</v>
      </c>
      <c r="I460" s="141">
        <f t="shared" si="81"/>
        <v>136943.29999999999</v>
      </c>
      <c r="J460" s="141">
        <f t="shared" si="81"/>
        <v>136943.29999999999</v>
      </c>
      <c r="K460" s="141">
        <f t="shared" si="81"/>
        <v>0</v>
      </c>
      <c r="L460" s="141">
        <f t="shared" si="81"/>
        <v>136943.29999999999</v>
      </c>
      <c r="M460" s="141">
        <f t="shared" si="81"/>
        <v>0</v>
      </c>
      <c r="N460" s="141">
        <f t="shared" si="81"/>
        <v>0</v>
      </c>
      <c r="O460" s="141">
        <f t="shared" si="81"/>
        <v>117807.30000000002</v>
      </c>
      <c r="P460" s="141">
        <f t="shared" si="81"/>
        <v>0</v>
      </c>
      <c r="Q460" s="141">
        <f t="shared" si="81"/>
        <v>117807.30000000002</v>
      </c>
      <c r="R460" s="141">
        <f t="shared" si="81"/>
        <v>0</v>
      </c>
      <c r="S460" s="141">
        <f t="shared" si="81"/>
        <v>0</v>
      </c>
      <c r="T460" s="141">
        <f t="shared" si="81"/>
        <v>100</v>
      </c>
      <c r="U460" s="141">
        <f t="shared" si="81"/>
        <v>86.026333526357277</v>
      </c>
    </row>
    <row r="461" spans="1:21" ht="45.75" x14ac:dyDescent="0.25">
      <c r="A461" s="166" t="s">
        <v>344</v>
      </c>
      <c r="B461" s="141"/>
      <c r="C461" s="141"/>
      <c r="D461" s="141">
        <f t="shared" ref="D461:S461" si="82">D392+D425</f>
        <v>681898.59999999986</v>
      </c>
      <c r="E461" s="141">
        <f t="shared" si="82"/>
        <v>0</v>
      </c>
      <c r="F461" s="141">
        <f>F392+F425</f>
        <v>681898.59999999986</v>
      </c>
      <c r="G461" s="141">
        <f t="shared" si="82"/>
        <v>0</v>
      </c>
      <c r="H461" s="141">
        <f t="shared" si="82"/>
        <v>0</v>
      </c>
      <c r="I461" s="141">
        <f t="shared" si="82"/>
        <v>165745.9</v>
      </c>
      <c r="J461" s="141">
        <f>J392+J425</f>
        <v>157444.10999999999</v>
      </c>
      <c r="K461" s="141">
        <f t="shared" si="82"/>
        <v>0</v>
      </c>
      <c r="L461" s="141">
        <f>L392+L425</f>
        <v>157444.10999999999</v>
      </c>
      <c r="M461" s="141">
        <f t="shared" si="82"/>
        <v>0</v>
      </c>
      <c r="N461" s="141">
        <f t="shared" si="82"/>
        <v>0</v>
      </c>
      <c r="O461" s="141">
        <f t="shared" si="82"/>
        <v>131480.81000000003</v>
      </c>
      <c r="P461" s="141">
        <f t="shared" si="82"/>
        <v>0</v>
      </c>
      <c r="Q461" s="141">
        <f t="shared" si="82"/>
        <v>131480.81000000003</v>
      </c>
      <c r="R461" s="141">
        <f t="shared" si="82"/>
        <v>0</v>
      </c>
      <c r="S461" s="141">
        <f t="shared" si="82"/>
        <v>0</v>
      </c>
      <c r="T461" s="141">
        <f>L461/I461*100</f>
        <v>94.991254685636264</v>
      </c>
      <c r="U461" s="164">
        <f>O461/J461*100</f>
        <v>83.509513312374807</v>
      </c>
    </row>
    <row r="463" spans="1:21" ht="18.75" x14ac:dyDescent="0.25">
      <c r="A463" s="613" t="s">
        <v>832</v>
      </c>
      <c r="B463" s="613"/>
      <c r="C463" s="613"/>
      <c r="D463" s="613"/>
      <c r="E463" s="613"/>
      <c r="F463" s="613"/>
      <c r="G463" s="613"/>
      <c r="H463" s="613"/>
      <c r="I463" s="613"/>
      <c r="J463" s="613"/>
      <c r="K463" s="613"/>
      <c r="L463" s="613"/>
      <c r="M463" s="613"/>
      <c r="N463" s="613"/>
      <c r="O463" s="613"/>
      <c r="P463" s="613"/>
      <c r="Q463" s="613"/>
      <c r="R463" s="613"/>
      <c r="S463" s="613"/>
      <c r="T463" s="613"/>
      <c r="U463" s="613"/>
    </row>
    <row r="464" spans="1:21" x14ac:dyDescent="0.25">
      <c r="A464" s="536" t="s">
        <v>0</v>
      </c>
      <c r="B464" s="536" t="s">
        <v>1</v>
      </c>
      <c r="C464" s="536" t="s">
        <v>2</v>
      </c>
      <c r="D464" s="621" t="s">
        <v>100</v>
      </c>
      <c r="E464" s="622"/>
      <c r="F464" s="622"/>
      <c r="G464" s="622"/>
      <c r="H464" s="622"/>
      <c r="I464" s="622"/>
      <c r="J464" s="622"/>
      <c r="K464" s="622"/>
      <c r="L464" s="622"/>
      <c r="M464" s="622"/>
      <c r="N464" s="622"/>
      <c r="O464" s="622"/>
      <c r="P464" s="622"/>
      <c r="Q464" s="622"/>
      <c r="R464" s="622"/>
      <c r="S464" s="623"/>
      <c r="T464" s="536" t="s">
        <v>346</v>
      </c>
      <c r="U464" s="536" t="s">
        <v>243</v>
      </c>
    </row>
    <row r="465" spans="1:21" x14ac:dyDescent="0.25">
      <c r="A465" s="537"/>
      <c r="B465" s="537"/>
      <c r="C465" s="537"/>
      <c r="D465" s="621" t="s">
        <v>103</v>
      </c>
      <c r="E465" s="622"/>
      <c r="F465" s="622"/>
      <c r="G465" s="622"/>
      <c r="H465" s="623"/>
      <c r="I465" s="624" t="s">
        <v>104</v>
      </c>
      <c r="J465" s="621" t="s">
        <v>347</v>
      </c>
      <c r="K465" s="622"/>
      <c r="L465" s="622"/>
      <c r="M465" s="622"/>
      <c r="N465" s="623"/>
      <c r="O465" s="621" t="s">
        <v>9</v>
      </c>
      <c r="P465" s="622"/>
      <c r="Q465" s="622"/>
      <c r="R465" s="622"/>
      <c r="S465" s="623"/>
      <c r="T465" s="537"/>
      <c r="U465" s="537"/>
    </row>
    <row r="466" spans="1:21" x14ac:dyDescent="0.25">
      <c r="A466" s="537"/>
      <c r="B466" s="537"/>
      <c r="C466" s="537"/>
      <c r="D466" s="536" t="s">
        <v>10</v>
      </c>
      <c r="E466" s="621" t="s">
        <v>11</v>
      </c>
      <c r="F466" s="622"/>
      <c r="G466" s="622"/>
      <c r="H466" s="623"/>
      <c r="I466" s="625"/>
      <c r="J466" s="536" t="s">
        <v>10</v>
      </c>
      <c r="K466" s="621" t="s">
        <v>11</v>
      </c>
      <c r="L466" s="622"/>
      <c r="M466" s="622"/>
      <c r="N466" s="623"/>
      <c r="O466" s="536" t="s">
        <v>10</v>
      </c>
      <c r="P466" s="621" t="s">
        <v>11</v>
      </c>
      <c r="Q466" s="622"/>
      <c r="R466" s="622"/>
      <c r="S466" s="623"/>
      <c r="T466" s="537"/>
      <c r="U466" s="537"/>
    </row>
    <row r="467" spans="1:21" ht="111" customHeight="1" x14ac:dyDescent="0.25">
      <c r="A467" s="538"/>
      <c r="B467" s="538"/>
      <c r="C467" s="538"/>
      <c r="D467" s="538"/>
      <c r="E467" s="167" t="s">
        <v>106</v>
      </c>
      <c r="F467" s="168" t="s">
        <v>13</v>
      </c>
      <c r="G467" s="168" t="s">
        <v>348</v>
      </c>
      <c r="H467" s="168" t="s">
        <v>107</v>
      </c>
      <c r="I467" s="626"/>
      <c r="J467" s="538"/>
      <c r="K467" s="167" t="s">
        <v>106</v>
      </c>
      <c r="L467" s="168" t="s">
        <v>13</v>
      </c>
      <c r="M467" s="168" t="s">
        <v>348</v>
      </c>
      <c r="N467" s="168" t="s">
        <v>107</v>
      </c>
      <c r="O467" s="538"/>
      <c r="P467" s="167" t="s">
        <v>106</v>
      </c>
      <c r="Q467" s="168" t="s">
        <v>13</v>
      </c>
      <c r="R467" s="168" t="s">
        <v>348</v>
      </c>
      <c r="S467" s="168" t="s">
        <v>107</v>
      </c>
      <c r="T467" s="538"/>
      <c r="U467" s="538"/>
    </row>
    <row r="468" spans="1:21" x14ac:dyDescent="0.25">
      <c r="A468" s="426">
        <v>1</v>
      </c>
      <c r="B468" s="426">
        <v>2</v>
      </c>
      <c r="C468" s="426">
        <v>3</v>
      </c>
      <c r="D468" s="426">
        <v>4</v>
      </c>
      <c r="E468" s="426">
        <v>5</v>
      </c>
      <c r="F468" s="426">
        <v>6</v>
      </c>
      <c r="G468" s="426">
        <v>7</v>
      </c>
      <c r="H468" s="426">
        <v>8</v>
      </c>
      <c r="I468" s="426">
        <v>9</v>
      </c>
      <c r="J468" s="426">
        <v>10</v>
      </c>
      <c r="K468" s="426">
        <v>11</v>
      </c>
      <c r="L468" s="426">
        <v>12</v>
      </c>
      <c r="M468" s="426">
        <v>13</v>
      </c>
      <c r="N468" s="426">
        <v>14</v>
      </c>
      <c r="O468" s="426">
        <v>15</v>
      </c>
      <c r="P468" s="426">
        <v>16</v>
      </c>
      <c r="Q468" s="426">
        <v>17</v>
      </c>
      <c r="R468" s="426">
        <v>18</v>
      </c>
      <c r="S468" s="426">
        <v>19</v>
      </c>
      <c r="T468" s="426">
        <v>20</v>
      </c>
      <c r="U468" s="426">
        <v>21</v>
      </c>
    </row>
    <row r="469" spans="1:21" x14ac:dyDescent="0.25">
      <c r="A469" s="493" t="s">
        <v>349</v>
      </c>
      <c r="B469" s="494"/>
      <c r="C469" s="494"/>
      <c r="D469" s="494"/>
      <c r="E469" s="494"/>
      <c r="F469" s="494"/>
      <c r="G469" s="494"/>
      <c r="H469" s="494"/>
      <c r="I469" s="494"/>
      <c r="J469" s="494"/>
      <c r="K469" s="494"/>
      <c r="L469" s="494"/>
      <c r="M469" s="494"/>
      <c r="N469" s="494"/>
      <c r="O469" s="494"/>
      <c r="P469" s="494"/>
      <c r="Q469" s="494"/>
      <c r="R469" s="494"/>
      <c r="S469" s="494"/>
      <c r="T469" s="494"/>
      <c r="U469" s="495"/>
    </row>
    <row r="470" spans="1:21" x14ac:dyDescent="0.25">
      <c r="A470" s="86" t="s">
        <v>109</v>
      </c>
      <c r="B470" s="86"/>
      <c r="C470" s="86"/>
      <c r="D470" s="411">
        <f>D474+D536+D551+D589+D619+D635</f>
        <v>865731.1</v>
      </c>
      <c r="E470" s="411"/>
      <c r="F470" s="411">
        <f>F474+F536+F551+F589+F619+F635</f>
        <v>865731.1</v>
      </c>
      <c r="G470" s="411"/>
      <c r="H470" s="411"/>
      <c r="I470" s="411">
        <f>I474+I536+I551+I589+I619+I635</f>
        <v>195567.40000000002</v>
      </c>
      <c r="J470" s="411">
        <f>J474+J536+J551+J589+J619+J635</f>
        <v>165787.4</v>
      </c>
      <c r="K470" s="411"/>
      <c r="L470" s="411">
        <f>L474+L536+L551+L589+L619+L635</f>
        <v>165787.4</v>
      </c>
      <c r="M470" s="411"/>
      <c r="N470" s="411"/>
      <c r="O470" s="411">
        <f>O474+O536+O551+O589+O619+O635</f>
        <v>137344.99999999997</v>
      </c>
      <c r="P470" s="411"/>
      <c r="Q470" s="411">
        <f>Q474+Q536+Q551+Q589+Q619+Q635</f>
        <v>137344.99999999997</v>
      </c>
      <c r="R470" s="411"/>
      <c r="S470" s="411"/>
      <c r="T470" s="173">
        <f>J470/I470</f>
        <v>0.8477251321027941</v>
      </c>
      <c r="U470" s="173">
        <f>O470/J470</f>
        <v>0.82844052081159347</v>
      </c>
    </row>
    <row r="471" spans="1:21" ht="33.75" hidden="1" x14ac:dyDescent="0.25">
      <c r="A471" s="86" t="s">
        <v>350</v>
      </c>
      <c r="B471" s="86"/>
      <c r="C471" s="86"/>
      <c r="D471" s="411">
        <f>D475+D537+D552+D636</f>
        <v>10828.5</v>
      </c>
      <c r="E471" s="411"/>
      <c r="F471" s="411">
        <f>F475+F537+F552+F636</f>
        <v>10828.5</v>
      </c>
      <c r="G471" s="411"/>
      <c r="H471" s="411"/>
      <c r="I471" s="411">
        <f>I475+I537+I552+I636</f>
        <v>470</v>
      </c>
      <c r="J471" s="411">
        <f>J475+J537+J552+J636</f>
        <v>0</v>
      </c>
      <c r="K471" s="411"/>
      <c r="L471" s="411">
        <f>L475+L537+L552+L636</f>
        <v>0</v>
      </c>
      <c r="M471" s="411"/>
      <c r="N471" s="411"/>
      <c r="O471" s="411">
        <f>O475+O537+O552+O636</f>
        <v>0</v>
      </c>
      <c r="P471" s="411"/>
      <c r="Q471" s="411">
        <f>Q475+Q537+Q552+Q636</f>
        <v>0</v>
      </c>
      <c r="R471" s="411"/>
      <c r="S471" s="411"/>
      <c r="T471" s="173">
        <f>J471/I471</f>
        <v>0</v>
      </c>
      <c r="U471" s="173">
        <v>0</v>
      </c>
    </row>
    <row r="472" spans="1:21" ht="67.5" hidden="1" x14ac:dyDescent="0.25">
      <c r="A472" s="86" t="s">
        <v>351</v>
      </c>
      <c r="B472" s="86"/>
      <c r="C472" s="86"/>
      <c r="D472" s="411">
        <f>D623</f>
        <v>20000</v>
      </c>
      <c r="E472" s="411"/>
      <c r="F472" s="411">
        <f>F623</f>
        <v>20000</v>
      </c>
      <c r="G472" s="411"/>
      <c r="H472" s="411"/>
      <c r="I472" s="411">
        <f>I623</f>
        <v>0</v>
      </c>
      <c r="J472" s="411">
        <f>J623</f>
        <v>0</v>
      </c>
      <c r="K472" s="411"/>
      <c r="L472" s="411">
        <f>L623</f>
        <v>0</v>
      </c>
      <c r="M472" s="411"/>
      <c r="N472" s="411"/>
      <c r="O472" s="411">
        <f>O623</f>
        <v>0</v>
      </c>
      <c r="P472" s="411"/>
      <c r="Q472" s="411">
        <f>Q623</f>
        <v>0</v>
      </c>
      <c r="R472" s="411"/>
      <c r="S472" s="411"/>
      <c r="T472" s="173">
        <v>0</v>
      </c>
      <c r="U472" s="173">
        <v>0</v>
      </c>
    </row>
    <row r="473" spans="1:21" x14ac:dyDescent="0.25">
      <c r="A473" s="493" t="s">
        <v>352</v>
      </c>
      <c r="B473" s="494"/>
      <c r="C473" s="494"/>
      <c r="D473" s="494"/>
      <c r="E473" s="494"/>
      <c r="F473" s="494"/>
      <c r="G473" s="494"/>
      <c r="H473" s="494"/>
      <c r="I473" s="494"/>
      <c r="J473" s="494"/>
      <c r="K473" s="494"/>
      <c r="L473" s="494"/>
      <c r="M473" s="494"/>
      <c r="N473" s="494"/>
      <c r="O473" s="494"/>
      <c r="P473" s="494"/>
      <c r="Q473" s="494"/>
      <c r="R473" s="494"/>
      <c r="S473" s="494"/>
      <c r="T473" s="494"/>
      <c r="U473" s="495"/>
    </row>
    <row r="474" spans="1:21" x14ac:dyDescent="0.25">
      <c r="A474" s="86" t="s">
        <v>109</v>
      </c>
      <c r="B474" s="86"/>
      <c r="C474" s="86"/>
      <c r="D474" s="411">
        <f>SUM(D475:D486)</f>
        <v>785668.49999999988</v>
      </c>
      <c r="E474" s="411"/>
      <c r="F474" s="411">
        <f>SUM(F475:F486)</f>
        <v>785668.49999999988</v>
      </c>
      <c r="G474" s="411"/>
      <c r="H474" s="411"/>
      <c r="I474" s="411">
        <f>SUM(I475:I486)</f>
        <v>182786.6</v>
      </c>
      <c r="J474" s="411">
        <f>SUM(J475:J486)</f>
        <v>155007.9</v>
      </c>
      <c r="K474" s="411"/>
      <c r="L474" s="411">
        <f>SUM(L475:L486)</f>
        <v>155007.9</v>
      </c>
      <c r="M474" s="411"/>
      <c r="N474" s="411"/>
      <c r="O474" s="411">
        <f>SUM(O475:O486)</f>
        <v>131948.5</v>
      </c>
      <c r="P474" s="411"/>
      <c r="Q474" s="411">
        <f>SUM(Q475:Q486)</f>
        <v>131948.5</v>
      </c>
      <c r="R474" s="411"/>
      <c r="S474" s="411"/>
      <c r="T474" s="173">
        <f t="shared" ref="T474:T486" si="83">J474/I474</f>
        <v>0.8480266058890531</v>
      </c>
      <c r="U474" s="173">
        <f t="shared" ref="U474:U486" si="84">O474/J474</f>
        <v>0.85123725952032125</v>
      </c>
    </row>
    <row r="475" spans="1:21" ht="33.75" hidden="1" x14ac:dyDescent="0.25">
      <c r="A475" s="86" t="s">
        <v>350</v>
      </c>
      <c r="B475" s="86"/>
      <c r="C475" s="86"/>
      <c r="D475" s="411">
        <f t="shared" ref="D475:Q475" si="85">D488</f>
        <v>923.5</v>
      </c>
      <c r="E475" s="411"/>
      <c r="F475" s="411">
        <f t="shared" si="85"/>
        <v>923.5</v>
      </c>
      <c r="G475" s="411"/>
      <c r="H475" s="411"/>
      <c r="I475" s="411">
        <f t="shared" si="85"/>
        <v>270</v>
      </c>
      <c r="J475" s="411">
        <f t="shared" si="85"/>
        <v>0</v>
      </c>
      <c r="K475" s="411"/>
      <c r="L475" s="411">
        <f t="shared" si="85"/>
        <v>0</v>
      </c>
      <c r="M475" s="411"/>
      <c r="N475" s="411"/>
      <c r="O475" s="411">
        <f t="shared" si="85"/>
        <v>0</v>
      </c>
      <c r="P475" s="411"/>
      <c r="Q475" s="411">
        <f t="shared" si="85"/>
        <v>0</v>
      </c>
      <c r="R475" s="411"/>
      <c r="S475" s="411"/>
      <c r="T475" s="173">
        <f>J475/I475</f>
        <v>0</v>
      </c>
      <c r="U475" s="173">
        <v>0</v>
      </c>
    </row>
    <row r="476" spans="1:21" ht="22.5" hidden="1" x14ac:dyDescent="0.25">
      <c r="A476" s="86" t="s">
        <v>353</v>
      </c>
      <c r="B476" s="86"/>
      <c r="C476" s="86"/>
      <c r="D476" s="411">
        <f>D491+D494+D497</f>
        <v>58993.5</v>
      </c>
      <c r="E476" s="411"/>
      <c r="F476" s="411">
        <f>F491+F494+F497</f>
        <v>58993.5</v>
      </c>
      <c r="G476" s="411"/>
      <c r="H476" s="411"/>
      <c r="I476" s="411">
        <f>I491+I494+I497</f>
        <v>26688.799999999999</v>
      </c>
      <c r="J476" s="411">
        <f>J491+J494+J497</f>
        <v>26688.799999999999</v>
      </c>
      <c r="K476" s="411"/>
      <c r="L476" s="411">
        <f>L491+L494+L497</f>
        <v>26688.799999999999</v>
      </c>
      <c r="M476" s="411"/>
      <c r="N476" s="411"/>
      <c r="O476" s="411">
        <f>O491+O494+O497</f>
        <v>26686.6</v>
      </c>
      <c r="P476" s="411"/>
      <c r="Q476" s="411">
        <f>Q491+Q494+Q497</f>
        <v>26686.6</v>
      </c>
      <c r="R476" s="411"/>
      <c r="S476" s="411"/>
      <c r="T476" s="173">
        <f t="shared" si="83"/>
        <v>1</v>
      </c>
      <c r="U476" s="173">
        <f t="shared" si="84"/>
        <v>0.99991756841821289</v>
      </c>
    </row>
    <row r="477" spans="1:21" ht="22.5" hidden="1" x14ac:dyDescent="0.25">
      <c r="A477" s="86" t="s">
        <v>354</v>
      </c>
      <c r="B477" s="86"/>
      <c r="C477" s="86"/>
      <c r="D477" s="411">
        <f>D500+D503+D506</f>
        <v>33922.300000000003</v>
      </c>
      <c r="E477" s="411"/>
      <c r="F477" s="411">
        <f>F500+F503+F506</f>
        <v>33922.300000000003</v>
      </c>
      <c r="G477" s="411"/>
      <c r="H477" s="411"/>
      <c r="I477" s="411">
        <f>I500+I503+I506</f>
        <v>9017.7000000000007</v>
      </c>
      <c r="J477" s="411">
        <f>J500+J503+J506</f>
        <v>9017.7000000000007</v>
      </c>
      <c r="K477" s="411"/>
      <c r="L477" s="411">
        <f>L500+L503+L506</f>
        <v>9017.7000000000007</v>
      </c>
      <c r="M477" s="411"/>
      <c r="N477" s="411"/>
      <c r="O477" s="411">
        <f>O500+O503+O506</f>
        <v>6621.2</v>
      </c>
      <c r="P477" s="411"/>
      <c r="Q477" s="411">
        <f>Q500+Q503+Q506</f>
        <v>6621.2</v>
      </c>
      <c r="R477" s="411"/>
      <c r="S477" s="411"/>
      <c r="T477" s="173">
        <f t="shared" si="83"/>
        <v>1</v>
      </c>
      <c r="U477" s="173">
        <f t="shared" si="84"/>
        <v>0.73424487397008098</v>
      </c>
    </row>
    <row r="478" spans="1:21" ht="22.5" hidden="1" x14ac:dyDescent="0.25">
      <c r="A478" s="86" t="s">
        <v>355</v>
      </c>
      <c r="B478" s="86"/>
      <c r="C478" s="86"/>
      <c r="D478" s="411">
        <f>D509</f>
        <v>50850.9</v>
      </c>
      <c r="E478" s="411"/>
      <c r="F478" s="411">
        <f>F509</f>
        <v>50850.9</v>
      </c>
      <c r="G478" s="411"/>
      <c r="H478" s="411"/>
      <c r="I478" s="411">
        <f>I509</f>
        <v>10350</v>
      </c>
      <c r="J478" s="411">
        <f>J509</f>
        <v>10350</v>
      </c>
      <c r="K478" s="411"/>
      <c r="L478" s="411">
        <f>L509</f>
        <v>10350</v>
      </c>
      <c r="M478" s="411"/>
      <c r="N478" s="411"/>
      <c r="O478" s="411">
        <f>O509</f>
        <v>10350</v>
      </c>
      <c r="P478" s="411"/>
      <c r="Q478" s="411">
        <f>Q509</f>
        <v>10350</v>
      </c>
      <c r="R478" s="411"/>
      <c r="S478" s="411"/>
      <c r="T478" s="173">
        <f t="shared" si="83"/>
        <v>1</v>
      </c>
      <c r="U478" s="173">
        <f t="shared" si="84"/>
        <v>1</v>
      </c>
    </row>
    <row r="479" spans="1:21" ht="33.75" hidden="1" x14ac:dyDescent="0.25">
      <c r="A479" s="86" t="s">
        <v>356</v>
      </c>
      <c r="B479" s="86"/>
      <c r="C479" s="86"/>
      <c r="D479" s="411">
        <f>D512</f>
        <v>22618.3</v>
      </c>
      <c r="E479" s="411"/>
      <c r="F479" s="411">
        <f>F512</f>
        <v>22618.3</v>
      </c>
      <c r="G479" s="411"/>
      <c r="H479" s="411"/>
      <c r="I479" s="411">
        <f>I512</f>
        <v>4718</v>
      </c>
      <c r="J479" s="411">
        <f>J512</f>
        <v>4718</v>
      </c>
      <c r="K479" s="411"/>
      <c r="L479" s="411">
        <f>L512</f>
        <v>4718</v>
      </c>
      <c r="M479" s="411"/>
      <c r="N479" s="411"/>
      <c r="O479" s="411">
        <f>O512</f>
        <v>4718</v>
      </c>
      <c r="P479" s="411"/>
      <c r="Q479" s="411">
        <f>Q512</f>
        <v>4718</v>
      </c>
      <c r="R479" s="411"/>
      <c r="S479" s="411"/>
      <c r="T479" s="173">
        <f t="shared" si="83"/>
        <v>1</v>
      </c>
      <c r="U479" s="173">
        <f t="shared" si="84"/>
        <v>1</v>
      </c>
    </row>
    <row r="480" spans="1:21" ht="22.5" hidden="1" x14ac:dyDescent="0.25">
      <c r="A480" s="86" t="s">
        <v>357</v>
      </c>
      <c r="B480" s="86"/>
      <c r="C480" s="86"/>
      <c r="D480" s="411">
        <f>D515</f>
        <v>54080.5</v>
      </c>
      <c r="E480" s="411"/>
      <c r="F480" s="411">
        <f>F515</f>
        <v>54080.5</v>
      </c>
      <c r="G480" s="411"/>
      <c r="H480" s="411"/>
      <c r="I480" s="411">
        <f>I515</f>
        <v>11764.8</v>
      </c>
      <c r="J480" s="411">
        <f>J515</f>
        <v>11764.8</v>
      </c>
      <c r="K480" s="411"/>
      <c r="L480" s="411">
        <f>L515</f>
        <v>11764.8</v>
      </c>
      <c r="M480" s="411"/>
      <c r="N480" s="411"/>
      <c r="O480" s="411">
        <f>O515</f>
        <v>9854.7000000000007</v>
      </c>
      <c r="P480" s="411"/>
      <c r="Q480" s="411">
        <f>Q515</f>
        <v>9854.7000000000007</v>
      </c>
      <c r="R480" s="411"/>
      <c r="S480" s="411"/>
      <c r="T480" s="173">
        <f t="shared" si="83"/>
        <v>1</v>
      </c>
      <c r="U480" s="173">
        <f t="shared" si="84"/>
        <v>0.83764279885760928</v>
      </c>
    </row>
    <row r="481" spans="1:21" ht="33.75" hidden="1" x14ac:dyDescent="0.25">
      <c r="A481" s="86" t="s">
        <v>358</v>
      </c>
      <c r="B481" s="86"/>
      <c r="C481" s="86"/>
      <c r="D481" s="411">
        <f>D518</f>
        <v>90358</v>
      </c>
      <c r="E481" s="411"/>
      <c r="F481" s="411">
        <f>F518</f>
        <v>90358</v>
      </c>
      <c r="G481" s="411"/>
      <c r="H481" s="411"/>
      <c r="I481" s="411">
        <f>I518</f>
        <v>19872.7</v>
      </c>
      <c r="J481" s="411">
        <f>J518</f>
        <v>19872.7</v>
      </c>
      <c r="K481" s="411"/>
      <c r="L481" s="411">
        <f>L518</f>
        <v>19872.7</v>
      </c>
      <c r="M481" s="411"/>
      <c r="N481" s="411"/>
      <c r="O481" s="411">
        <f>O518</f>
        <v>6358.1</v>
      </c>
      <c r="P481" s="411"/>
      <c r="Q481" s="411">
        <f>Q518</f>
        <v>6358.1</v>
      </c>
      <c r="R481" s="411"/>
      <c r="S481" s="411"/>
      <c r="T481" s="173">
        <f t="shared" si="83"/>
        <v>1</v>
      </c>
      <c r="U481" s="173">
        <f t="shared" si="84"/>
        <v>0.31994142718402635</v>
      </c>
    </row>
    <row r="482" spans="1:21" ht="22.5" hidden="1" x14ac:dyDescent="0.25">
      <c r="A482" s="86" t="s">
        <v>359</v>
      </c>
      <c r="B482" s="86"/>
      <c r="C482" s="86"/>
      <c r="D482" s="411">
        <f>D521</f>
        <v>42647</v>
      </c>
      <c r="E482" s="411"/>
      <c r="F482" s="411">
        <f>F521</f>
        <v>42647</v>
      </c>
      <c r="G482" s="411"/>
      <c r="H482" s="411"/>
      <c r="I482" s="411">
        <f>I521</f>
        <v>11272.1</v>
      </c>
      <c r="J482" s="411">
        <f>J521</f>
        <v>7282</v>
      </c>
      <c r="K482" s="411"/>
      <c r="L482" s="411">
        <f>L521</f>
        <v>7282</v>
      </c>
      <c r="M482" s="411"/>
      <c r="N482" s="411"/>
      <c r="O482" s="411">
        <f>O521</f>
        <v>7282</v>
      </c>
      <c r="P482" s="411"/>
      <c r="Q482" s="411">
        <f>Q521</f>
        <v>7282</v>
      </c>
      <c r="R482" s="411"/>
      <c r="S482" s="411"/>
      <c r="T482" s="173">
        <f t="shared" si="83"/>
        <v>0.64601981884475823</v>
      </c>
      <c r="U482" s="173">
        <f t="shared" si="84"/>
        <v>1</v>
      </c>
    </row>
    <row r="483" spans="1:21" ht="22.5" hidden="1" x14ac:dyDescent="0.25">
      <c r="A483" s="86" t="s">
        <v>360</v>
      </c>
      <c r="B483" s="86"/>
      <c r="C483" s="86"/>
      <c r="D483" s="411">
        <f>D524</f>
        <v>79539.5</v>
      </c>
      <c r="E483" s="411"/>
      <c r="F483" s="411">
        <f>F524</f>
        <v>79539.5</v>
      </c>
      <c r="G483" s="411"/>
      <c r="H483" s="411"/>
      <c r="I483" s="411">
        <f>I524</f>
        <v>18000</v>
      </c>
      <c r="J483" s="411">
        <f>J524</f>
        <v>18000</v>
      </c>
      <c r="K483" s="411"/>
      <c r="L483" s="411">
        <f>L524</f>
        <v>18000</v>
      </c>
      <c r="M483" s="411"/>
      <c r="N483" s="411"/>
      <c r="O483" s="411">
        <f>O524</f>
        <v>14104</v>
      </c>
      <c r="P483" s="411"/>
      <c r="Q483" s="411">
        <f>Q524</f>
        <v>14104</v>
      </c>
      <c r="R483" s="411"/>
      <c r="S483" s="411"/>
      <c r="T483" s="173">
        <f t="shared" si="83"/>
        <v>1</v>
      </c>
      <c r="U483" s="173">
        <f t="shared" si="84"/>
        <v>0.78355555555555556</v>
      </c>
    </row>
    <row r="484" spans="1:21" ht="33.75" hidden="1" x14ac:dyDescent="0.25">
      <c r="A484" s="86" t="s">
        <v>361</v>
      </c>
      <c r="B484" s="86"/>
      <c r="C484" s="86"/>
      <c r="D484" s="411">
        <f>D527</f>
        <v>293841.2</v>
      </c>
      <c r="E484" s="411"/>
      <c r="F484" s="411">
        <f>F527</f>
        <v>293841.2</v>
      </c>
      <c r="G484" s="411"/>
      <c r="H484" s="411"/>
      <c r="I484" s="411">
        <f>I527</f>
        <v>57324</v>
      </c>
      <c r="J484" s="411">
        <f>J527</f>
        <v>36784</v>
      </c>
      <c r="K484" s="411"/>
      <c r="L484" s="411">
        <f>L527</f>
        <v>36784</v>
      </c>
      <c r="M484" s="411"/>
      <c r="N484" s="411"/>
      <c r="O484" s="411">
        <f>O527</f>
        <v>36784</v>
      </c>
      <c r="P484" s="411"/>
      <c r="Q484" s="411">
        <f>Q527</f>
        <v>36784</v>
      </c>
      <c r="R484" s="411"/>
      <c r="S484" s="411"/>
      <c r="T484" s="173">
        <f t="shared" si="83"/>
        <v>0.64168585583699667</v>
      </c>
      <c r="U484" s="173">
        <f t="shared" si="84"/>
        <v>1</v>
      </c>
    </row>
    <row r="485" spans="1:21" ht="33.75" hidden="1" x14ac:dyDescent="0.25">
      <c r="A485" s="86" t="s">
        <v>362</v>
      </c>
      <c r="B485" s="86"/>
      <c r="C485" s="86"/>
      <c r="D485" s="411">
        <f>D530</f>
        <v>47063.1</v>
      </c>
      <c r="E485" s="411"/>
      <c r="F485" s="411">
        <f>F530</f>
        <v>47063.1</v>
      </c>
      <c r="G485" s="411"/>
      <c r="H485" s="411"/>
      <c r="I485" s="411">
        <f>I530</f>
        <v>9181.4</v>
      </c>
      <c r="J485" s="411">
        <f>J530</f>
        <v>6202.8</v>
      </c>
      <c r="K485" s="411"/>
      <c r="L485" s="411">
        <f>L530</f>
        <v>6202.8</v>
      </c>
      <c r="M485" s="411"/>
      <c r="N485" s="411"/>
      <c r="O485" s="411">
        <f>O530</f>
        <v>6202.8</v>
      </c>
      <c r="P485" s="411"/>
      <c r="Q485" s="411">
        <f>Q530</f>
        <v>6202.8</v>
      </c>
      <c r="R485" s="411"/>
      <c r="S485" s="411"/>
      <c r="T485" s="173">
        <f t="shared" si="83"/>
        <v>0.67558324438538786</v>
      </c>
      <c r="U485" s="173">
        <f t="shared" si="84"/>
        <v>1</v>
      </c>
    </row>
    <row r="486" spans="1:21" ht="22.5" hidden="1" x14ac:dyDescent="0.25">
      <c r="A486" s="86" t="s">
        <v>363</v>
      </c>
      <c r="B486" s="86"/>
      <c r="C486" s="86"/>
      <c r="D486" s="411">
        <f>D533</f>
        <v>10830.7</v>
      </c>
      <c r="E486" s="411"/>
      <c r="F486" s="411">
        <f>F533</f>
        <v>10830.7</v>
      </c>
      <c r="G486" s="411"/>
      <c r="H486" s="411"/>
      <c r="I486" s="411">
        <f>I533</f>
        <v>4327.1000000000004</v>
      </c>
      <c r="J486" s="411">
        <f>J533</f>
        <v>4327.1000000000004</v>
      </c>
      <c r="K486" s="411"/>
      <c r="L486" s="411">
        <f>L533</f>
        <v>4327.1000000000004</v>
      </c>
      <c r="M486" s="411"/>
      <c r="N486" s="411"/>
      <c r="O486" s="411">
        <f>O533</f>
        <v>2987.1</v>
      </c>
      <c r="P486" s="411"/>
      <c r="Q486" s="411">
        <f>Q533</f>
        <v>2987.1</v>
      </c>
      <c r="R486" s="411"/>
      <c r="S486" s="411"/>
      <c r="T486" s="173">
        <f t="shared" si="83"/>
        <v>1</v>
      </c>
      <c r="U486" s="173">
        <f t="shared" si="84"/>
        <v>0.69032377342793083</v>
      </c>
    </row>
    <row r="487" spans="1:21" hidden="1" x14ac:dyDescent="0.25">
      <c r="A487" s="604" t="s">
        <v>364</v>
      </c>
      <c r="B487" s="605"/>
      <c r="C487" s="605"/>
      <c r="D487" s="605"/>
      <c r="E487" s="605"/>
      <c r="F487" s="605"/>
      <c r="G487" s="605"/>
      <c r="H487" s="605"/>
      <c r="I487" s="605"/>
      <c r="J487" s="605"/>
      <c r="K487" s="605"/>
      <c r="L487" s="605"/>
      <c r="M487" s="605"/>
      <c r="N487" s="605"/>
      <c r="O487" s="605"/>
      <c r="P487" s="605"/>
      <c r="Q487" s="605"/>
      <c r="R487" s="605"/>
      <c r="S487" s="605"/>
      <c r="T487" s="605"/>
      <c r="U487" s="606"/>
    </row>
    <row r="488" spans="1:21" hidden="1" x14ac:dyDescent="0.25">
      <c r="A488" s="86" t="s">
        <v>109</v>
      </c>
      <c r="B488" s="86"/>
      <c r="C488" s="86"/>
      <c r="D488" s="411">
        <f>D489</f>
        <v>923.5</v>
      </c>
      <c r="E488" s="411"/>
      <c r="F488" s="411">
        <f>F489</f>
        <v>923.5</v>
      </c>
      <c r="G488" s="411"/>
      <c r="H488" s="411"/>
      <c r="I488" s="411">
        <f>I489</f>
        <v>270</v>
      </c>
      <c r="J488" s="411">
        <f>J489</f>
        <v>0</v>
      </c>
      <c r="K488" s="411"/>
      <c r="L488" s="411">
        <f>L489</f>
        <v>0</v>
      </c>
      <c r="M488" s="411"/>
      <c r="N488" s="411"/>
      <c r="O488" s="411">
        <f>O489</f>
        <v>0</v>
      </c>
      <c r="P488" s="411"/>
      <c r="Q488" s="411">
        <f>Q489</f>
        <v>0</v>
      </c>
      <c r="R488" s="411"/>
      <c r="S488" s="411"/>
      <c r="T488" s="173">
        <f>T489</f>
        <v>0</v>
      </c>
      <c r="U488" s="173">
        <f>U489</f>
        <v>0</v>
      </c>
    </row>
    <row r="489" spans="1:21" ht="22.5" hidden="1" x14ac:dyDescent="0.25">
      <c r="A489" s="86" t="s">
        <v>365</v>
      </c>
      <c r="B489" s="86"/>
      <c r="C489" s="86"/>
      <c r="D489" s="411">
        <v>923.5</v>
      </c>
      <c r="E489" s="411"/>
      <c r="F489" s="411">
        <v>923.5</v>
      </c>
      <c r="G489" s="411"/>
      <c r="H489" s="411"/>
      <c r="I489" s="411">
        <v>270</v>
      </c>
      <c r="J489" s="411">
        <v>0</v>
      </c>
      <c r="K489" s="411"/>
      <c r="L489" s="411">
        <v>0</v>
      </c>
      <c r="M489" s="411"/>
      <c r="N489" s="411"/>
      <c r="O489" s="411">
        <v>0</v>
      </c>
      <c r="P489" s="411"/>
      <c r="Q489" s="411">
        <v>0</v>
      </c>
      <c r="R489" s="411"/>
      <c r="S489" s="411"/>
      <c r="T489" s="173">
        <v>0</v>
      </c>
      <c r="U489" s="173">
        <v>0</v>
      </c>
    </row>
    <row r="490" spans="1:21" hidden="1" x14ac:dyDescent="0.25">
      <c r="A490" s="604" t="s">
        <v>366</v>
      </c>
      <c r="B490" s="605"/>
      <c r="C490" s="605"/>
      <c r="D490" s="605"/>
      <c r="E490" s="605"/>
      <c r="F490" s="605"/>
      <c r="G490" s="605"/>
      <c r="H490" s="605"/>
      <c r="I490" s="605"/>
      <c r="J490" s="605"/>
      <c r="K490" s="605"/>
      <c r="L490" s="605"/>
      <c r="M490" s="605"/>
      <c r="N490" s="605"/>
      <c r="O490" s="605"/>
      <c r="P490" s="605"/>
      <c r="Q490" s="605"/>
      <c r="R490" s="605"/>
      <c r="S490" s="605"/>
      <c r="T490" s="605"/>
      <c r="U490" s="606"/>
    </row>
    <row r="491" spans="1:21" hidden="1" x14ac:dyDescent="0.25">
      <c r="A491" s="86" t="s">
        <v>109</v>
      </c>
      <c r="B491" s="86"/>
      <c r="C491" s="86"/>
      <c r="D491" s="411">
        <f>D492</f>
        <v>24187.3</v>
      </c>
      <c r="E491" s="411"/>
      <c r="F491" s="411">
        <f>F492</f>
        <v>24187.3</v>
      </c>
      <c r="G491" s="411"/>
      <c r="H491" s="411"/>
      <c r="I491" s="411">
        <f>I492</f>
        <v>10942.4</v>
      </c>
      <c r="J491" s="411">
        <f>J492</f>
        <v>10942.4</v>
      </c>
      <c r="K491" s="411"/>
      <c r="L491" s="411">
        <f>L492</f>
        <v>10942.4</v>
      </c>
      <c r="M491" s="411"/>
      <c r="N491" s="411"/>
      <c r="O491" s="411">
        <f>O492</f>
        <v>10942.4</v>
      </c>
      <c r="P491" s="411"/>
      <c r="Q491" s="411">
        <f>Q492</f>
        <v>10942.4</v>
      </c>
      <c r="R491" s="411"/>
      <c r="S491" s="411"/>
      <c r="T491" s="173">
        <f>J491/I491</f>
        <v>1</v>
      </c>
      <c r="U491" s="173">
        <f>O491/J491</f>
        <v>1</v>
      </c>
    </row>
    <row r="492" spans="1:21" ht="22.5" hidden="1" x14ac:dyDescent="0.25">
      <c r="A492" s="86" t="s">
        <v>353</v>
      </c>
      <c r="B492" s="174" t="s">
        <v>367</v>
      </c>
      <c r="C492" s="174" t="s">
        <v>368</v>
      </c>
      <c r="D492" s="411">
        <v>24187.3</v>
      </c>
      <c r="E492" s="411"/>
      <c r="F492" s="411">
        <v>24187.3</v>
      </c>
      <c r="G492" s="411"/>
      <c r="H492" s="411"/>
      <c r="I492" s="411">
        <v>10942.4</v>
      </c>
      <c r="J492" s="411">
        <v>10942.4</v>
      </c>
      <c r="K492" s="411"/>
      <c r="L492" s="411">
        <v>10942.4</v>
      </c>
      <c r="M492" s="411"/>
      <c r="N492" s="411"/>
      <c r="O492" s="411">
        <v>10942.4</v>
      </c>
      <c r="P492" s="411"/>
      <c r="Q492" s="411">
        <v>10942.4</v>
      </c>
      <c r="R492" s="411"/>
      <c r="S492" s="411"/>
      <c r="T492" s="173">
        <f>J492/I492</f>
        <v>1</v>
      </c>
      <c r="U492" s="173">
        <f>O492/J492</f>
        <v>1</v>
      </c>
    </row>
    <row r="493" spans="1:21" hidden="1" x14ac:dyDescent="0.25">
      <c r="A493" s="604" t="s">
        <v>369</v>
      </c>
      <c r="B493" s="605"/>
      <c r="C493" s="605"/>
      <c r="D493" s="605"/>
      <c r="E493" s="605"/>
      <c r="F493" s="605"/>
      <c r="G493" s="605"/>
      <c r="H493" s="605"/>
      <c r="I493" s="605"/>
      <c r="J493" s="605"/>
      <c r="K493" s="605"/>
      <c r="L493" s="605"/>
      <c r="M493" s="605"/>
      <c r="N493" s="605"/>
      <c r="O493" s="605"/>
      <c r="P493" s="605"/>
      <c r="Q493" s="605"/>
      <c r="R493" s="605"/>
      <c r="S493" s="605"/>
      <c r="T493" s="605"/>
      <c r="U493" s="606"/>
    </row>
    <row r="494" spans="1:21" hidden="1" x14ac:dyDescent="0.25">
      <c r="A494" s="86" t="s">
        <v>109</v>
      </c>
      <c r="B494" s="86"/>
      <c r="C494" s="86"/>
      <c r="D494" s="411">
        <f>D495</f>
        <v>27137</v>
      </c>
      <c r="E494" s="411"/>
      <c r="F494" s="411">
        <f>F495</f>
        <v>27137</v>
      </c>
      <c r="G494" s="411"/>
      <c r="H494" s="411"/>
      <c r="I494" s="411">
        <f>I495</f>
        <v>12276.9</v>
      </c>
      <c r="J494" s="411">
        <f>J495</f>
        <v>12276.9</v>
      </c>
      <c r="K494" s="411"/>
      <c r="L494" s="411">
        <f>L495</f>
        <v>12276.9</v>
      </c>
      <c r="M494" s="411"/>
      <c r="N494" s="411"/>
      <c r="O494" s="411">
        <f>O495</f>
        <v>12276.9</v>
      </c>
      <c r="P494" s="411"/>
      <c r="Q494" s="411">
        <f>Q495</f>
        <v>12276.9</v>
      </c>
      <c r="R494" s="411"/>
      <c r="S494" s="411"/>
      <c r="T494" s="173">
        <f>J494/I494</f>
        <v>1</v>
      </c>
      <c r="U494" s="173">
        <f>O494/J494</f>
        <v>1</v>
      </c>
    </row>
    <row r="495" spans="1:21" ht="22.5" hidden="1" x14ac:dyDescent="0.25">
      <c r="A495" s="86" t="s">
        <v>353</v>
      </c>
      <c r="B495" s="174" t="s">
        <v>367</v>
      </c>
      <c r="C495" s="174" t="s">
        <v>368</v>
      </c>
      <c r="D495" s="411">
        <v>27137</v>
      </c>
      <c r="E495" s="411"/>
      <c r="F495" s="411">
        <v>27137</v>
      </c>
      <c r="G495" s="411"/>
      <c r="H495" s="411"/>
      <c r="I495" s="411">
        <v>12276.9</v>
      </c>
      <c r="J495" s="411">
        <v>12276.9</v>
      </c>
      <c r="K495" s="411"/>
      <c r="L495" s="411">
        <v>12276.9</v>
      </c>
      <c r="M495" s="411"/>
      <c r="N495" s="411"/>
      <c r="O495" s="411">
        <v>12276.9</v>
      </c>
      <c r="P495" s="411"/>
      <c r="Q495" s="411">
        <v>12276.9</v>
      </c>
      <c r="R495" s="411"/>
      <c r="S495" s="411"/>
      <c r="T495" s="173">
        <f>J495/I495</f>
        <v>1</v>
      </c>
      <c r="U495" s="173">
        <f>O495/J495</f>
        <v>1</v>
      </c>
    </row>
    <row r="496" spans="1:21" hidden="1" x14ac:dyDescent="0.25">
      <c r="A496" s="604" t="s">
        <v>370</v>
      </c>
      <c r="B496" s="605"/>
      <c r="C496" s="605"/>
      <c r="D496" s="605"/>
      <c r="E496" s="605"/>
      <c r="F496" s="605"/>
      <c r="G496" s="605"/>
      <c r="H496" s="605"/>
      <c r="I496" s="605"/>
      <c r="J496" s="605"/>
      <c r="K496" s="605"/>
      <c r="L496" s="605"/>
      <c r="M496" s="605"/>
      <c r="N496" s="605"/>
      <c r="O496" s="605"/>
      <c r="P496" s="605"/>
      <c r="Q496" s="605"/>
      <c r="R496" s="605"/>
      <c r="S496" s="605"/>
      <c r="T496" s="605"/>
      <c r="U496" s="606"/>
    </row>
    <row r="497" spans="1:21" hidden="1" x14ac:dyDescent="0.25">
      <c r="A497" s="86" t="s">
        <v>109</v>
      </c>
      <c r="B497" s="86"/>
      <c r="C497" s="86"/>
      <c r="D497" s="411">
        <f>D498</f>
        <v>7669.2</v>
      </c>
      <c r="E497" s="411"/>
      <c r="F497" s="411">
        <f>F498</f>
        <v>7669.2</v>
      </c>
      <c r="G497" s="411"/>
      <c r="H497" s="411"/>
      <c r="I497" s="411">
        <f>I498</f>
        <v>3469.5</v>
      </c>
      <c r="J497" s="411">
        <f>J498</f>
        <v>3469.5</v>
      </c>
      <c r="K497" s="411"/>
      <c r="L497" s="411">
        <f>L498</f>
        <v>3469.5</v>
      </c>
      <c r="M497" s="411"/>
      <c r="N497" s="411"/>
      <c r="O497" s="411">
        <f>O498</f>
        <v>3467.3</v>
      </c>
      <c r="P497" s="411"/>
      <c r="Q497" s="411">
        <f>Q498</f>
        <v>3467.3</v>
      </c>
      <c r="R497" s="411"/>
      <c r="S497" s="411"/>
      <c r="T497" s="173">
        <f>J497/I497</f>
        <v>1</v>
      </c>
      <c r="U497" s="173">
        <f>O497/J497</f>
        <v>0.99936590286784843</v>
      </c>
    </row>
    <row r="498" spans="1:21" ht="22.5" hidden="1" x14ac:dyDescent="0.25">
      <c r="A498" s="86" t="s">
        <v>353</v>
      </c>
      <c r="B498" s="174" t="s">
        <v>367</v>
      </c>
      <c r="C498" s="174" t="s">
        <v>368</v>
      </c>
      <c r="D498" s="411">
        <v>7669.2</v>
      </c>
      <c r="E498" s="411"/>
      <c r="F498" s="411">
        <v>7669.2</v>
      </c>
      <c r="G498" s="411"/>
      <c r="H498" s="411"/>
      <c r="I498" s="411">
        <v>3469.5</v>
      </c>
      <c r="J498" s="411">
        <v>3469.5</v>
      </c>
      <c r="K498" s="411"/>
      <c r="L498" s="411">
        <v>3469.5</v>
      </c>
      <c r="M498" s="411"/>
      <c r="N498" s="411"/>
      <c r="O498" s="411">
        <v>3467.3</v>
      </c>
      <c r="P498" s="411"/>
      <c r="Q498" s="411">
        <v>3467.3</v>
      </c>
      <c r="R498" s="411"/>
      <c r="S498" s="411"/>
      <c r="T498" s="173">
        <f>J498/I498</f>
        <v>1</v>
      </c>
      <c r="U498" s="173">
        <f>O498/J498</f>
        <v>0.99936590286784843</v>
      </c>
    </row>
    <row r="499" spans="1:21" hidden="1" x14ac:dyDescent="0.25">
      <c r="A499" s="604" t="s">
        <v>371</v>
      </c>
      <c r="B499" s="605"/>
      <c r="C499" s="605"/>
      <c r="D499" s="605"/>
      <c r="E499" s="605"/>
      <c r="F499" s="605"/>
      <c r="G499" s="605"/>
      <c r="H499" s="605"/>
      <c r="I499" s="605"/>
      <c r="J499" s="605"/>
      <c r="K499" s="605"/>
      <c r="L499" s="605"/>
      <c r="M499" s="605"/>
      <c r="N499" s="605"/>
      <c r="O499" s="605"/>
      <c r="P499" s="605"/>
      <c r="Q499" s="605"/>
      <c r="R499" s="605"/>
      <c r="S499" s="605"/>
      <c r="T499" s="605"/>
      <c r="U499" s="606"/>
    </row>
    <row r="500" spans="1:21" hidden="1" x14ac:dyDescent="0.25">
      <c r="A500" s="86" t="s">
        <v>109</v>
      </c>
      <c r="B500" s="86"/>
      <c r="C500" s="86"/>
      <c r="D500" s="411">
        <f>D501</f>
        <v>11601.4</v>
      </c>
      <c r="E500" s="411"/>
      <c r="F500" s="411">
        <f>F501</f>
        <v>11601.4</v>
      </c>
      <c r="G500" s="411"/>
      <c r="H500" s="411"/>
      <c r="I500" s="411">
        <f>I501</f>
        <v>3201.3</v>
      </c>
      <c r="J500" s="411">
        <f>J501</f>
        <v>3201.3</v>
      </c>
      <c r="K500" s="411"/>
      <c r="L500" s="411">
        <f>L501</f>
        <v>3201.3</v>
      </c>
      <c r="M500" s="411"/>
      <c r="N500" s="411"/>
      <c r="O500" s="411">
        <f>O501</f>
        <v>2273.8000000000002</v>
      </c>
      <c r="P500" s="411"/>
      <c r="Q500" s="411">
        <f>Q501</f>
        <v>2273.8000000000002</v>
      </c>
      <c r="R500" s="411"/>
      <c r="S500" s="411"/>
      <c r="T500" s="173">
        <f>J501/I501</f>
        <v>1</v>
      </c>
      <c r="U500" s="173">
        <f>O500/J500</f>
        <v>0.71027395120732206</v>
      </c>
    </row>
    <row r="501" spans="1:21" ht="22.5" hidden="1" x14ac:dyDescent="0.25">
      <c r="A501" s="86" t="s">
        <v>372</v>
      </c>
      <c r="B501" s="174" t="s">
        <v>367</v>
      </c>
      <c r="C501" s="174" t="s">
        <v>368</v>
      </c>
      <c r="D501" s="411">
        <v>11601.4</v>
      </c>
      <c r="E501" s="411"/>
      <c r="F501" s="411">
        <v>11601.4</v>
      </c>
      <c r="G501" s="411"/>
      <c r="H501" s="411"/>
      <c r="I501" s="411">
        <v>3201.3</v>
      </c>
      <c r="J501" s="411">
        <v>3201.3</v>
      </c>
      <c r="K501" s="411"/>
      <c r="L501" s="411">
        <v>3201.3</v>
      </c>
      <c r="M501" s="411"/>
      <c r="N501" s="411"/>
      <c r="O501" s="411">
        <v>2273.8000000000002</v>
      </c>
      <c r="P501" s="411"/>
      <c r="Q501" s="411">
        <v>2273.8000000000002</v>
      </c>
      <c r="R501" s="411"/>
      <c r="S501" s="411"/>
      <c r="T501" s="173">
        <f>J501/I501</f>
        <v>1</v>
      </c>
      <c r="U501" s="173">
        <f>O501/J501</f>
        <v>0.71027395120732206</v>
      </c>
    </row>
    <row r="502" spans="1:21" hidden="1" x14ac:dyDescent="0.25">
      <c r="A502" s="604" t="s">
        <v>373</v>
      </c>
      <c r="B502" s="605"/>
      <c r="C502" s="605"/>
      <c r="D502" s="605"/>
      <c r="E502" s="605"/>
      <c r="F502" s="605"/>
      <c r="G502" s="605"/>
      <c r="H502" s="605"/>
      <c r="I502" s="605"/>
      <c r="J502" s="605"/>
      <c r="K502" s="605"/>
      <c r="L502" s="605"/>
      <c r="M502" s="605"/>
      <c r="N502" s="605"/>
      <c r="O502" s="605"/>
      <c r="P502" s="605"/>
      <c r="Q502" s="605"/>
      <c r="R502" s="605"/>
      <c r="S502" s="605"/>
      <c r="T502" s="605"/>
      <c r="U502" s="606"/>
    </row>
    <row r="503" spans="1:21" hidden="1" x14ac:dyDescent="0.25">
      <c r="A503" s="86" t="s">
        <v>109</v>
      </c>
      <c r="B503" s="86"/>
      <c r="C503" s="86"/>
      <c r="D503" s="411">
        <f>D504</f>
        <v>8921.6</v>
      </c>
      <c r="E503" s="411"/>
      <c r="F503" s="411">
        <f>F504</f>
        <v>8921.6</v>
      </c>
      <c r="G503" s="411"/>
      <c r="H503" s="411"/>
      <c r="I503" s="411">
        <f>I504</f>
        <v>2038</v>
      </c>
      <c r="J503" s="411">
        <f>J504</f>
        <v>2038</v>
      </c>
      <c r="K503" s="411"/>
      <c r="L503" s="411">
        <f>L504</f>
        <v>2038</v>
      </c>
      <c r="M503" s="411"/>
      <c r="N503" s="411"/>
      <c r="O503" s="411">
        <f>O504</f>
        <v>1324.7</v>
      </c>
      <c r="P503" s="411"/>
      <c r="Q503" s="411">
        <f>Q504</f>
        <v>1324.7</v>
      </c>
      <c r="R503" s="411"/>
      <c r="S503" s="411"/>
      <c r="T503" s="173">
        <f>J503/I503</f>
        <v>1</v>
      </c>
      <c r="U503" s="173">
        <f>O503/J503</f>
        <v>0.65</v>
      </c>
    </row>
    <row r="504" spans="1:21" ht="22.5" hidden="1" x14ac:dyDescent="0.25">
      <c r="A504" s="86" t="s">
        <v>372</v>
      </c>
      <c r="B504" s="174" t="s">
        <v>367</v>
      </c>
      <c r="C504" s="174" t="s">
        <v>368</v>
      </c>
      <c r="D504" s="411">
        <v>8921.6</v>
      </c>
      <c r="E504" s="411"/>
      <c r="F504" s="411">
        <v>8921.6</v>
      </c>
      <c r="G504" s="411"/>
      <c r="H504" s="411"/>
      <c r="I504" s="411">
        <v>2038</v>
      </c>
      <c r="J504" s="411">
        <v>2038</v>
      </c>
      <c r="K504" s="411"/>
      <c r="L504" s="411">
        <v>2038</v>
      </c>
      <c r="M504" s="411"/>
      <c r="N504" s="411"/>
      <c r="O504" s="411">
        <v>1324.7</v>
      </c>
      <c r="P504" s="411"/>
      <c r="Q504" s="411">
        <v>1324.7</v>
      </c>
      <c r="R504" s="411"/>
      <c r="S504" s="411"/>
      <c r="T504" s="173">
        <f>J504/I504</f>
        <v>1</v>
      </c>
      <c r="U504" s="173">
        <f>O504/J504</f>
        <v>0.65</v>
      </c>
    </row>
    <row r="505" spans="1:21" hidden="1" x14ac:dyDescent="0.25">
      <c r="A505" s="604" t="s">
        <v>374</v>
      </c>
      <c r="B505" s="605"/>
      <c r="C505" s="605"/>
      <c r="D505" s="605"/>
      <c r="E505" s="605"/>
      <c r="F505" s="605"/>
      <c r="G505" s="605"/>
      <c r="H505" s="605"/>
      <c r="I505" s="605"/>
      <c r="J505" s="605"/>
      <c r="K505" s="605"/>
      <c r="L505" s="605"/>
      <c r="M505" s="605"/>
      <c r="N505" s="605"/>
      <c r="O505" s="605"/>
      <c r="P505" s="605"/>
      <c r="Q505" s="605"/>
      <c r="R505" s="605"/>
      <c r="S505" s="605"/>
      <c r="T505" s="605"/>
      <c r="U505" s="606"/>
    </row>
    <row r="506" spans="1:21" hidden="1" x14ac:dyDescent="0.25">
      <c r="A506" s="86" t="s">
        <v>109</v>
      </c>
      <c r="B506" s="86"/>
      <c r="C506" s="86"/>
      <c r="D506" s="411">
        <f>D507</f>
        <v>13399.3</v>
      </c>
      <c r="E506" s="411"/>
      <c r="F506" s="411">
        <f>F507</f>
        <v>13399.3</v>
      </c>
      <c r="G506" s="411"/>
      <c r="H506" s="411"/>
      <c r="I506" s="411">
        <f>I507</f>
        <v>3778.4</v>
      </c>
      <c r="J506" s="411">
        <f>J507</f>
        <v>3778.4</v>
      </c>
      <c r="K506" s="411"/>
      <c r="L506" s="411">
        <f>L507</f>
        <v>3778.4</v>
      </c>
      <c r="M506" s="411"/>
      <c r="N506" s="411"/>
      <c r="O506" s="411">
        <f>O507</f>
        <v>3022.7</v>
      </c>
      <c r="P506" s="411"/>
      <c r="Q506" s="411">
        <f>Q507</f>
        <v>3022.7</v>
      </c>
      <c r="R506" s="411"/>
      <c r="S506" s="411"/>
      <c r="T506" s="173">
        <f>J506/I506</f>
        <v>1</v>
      </c>
      <c r="U506" s="173">
        <f>O506/J506</f>
        <v>0.79999470675418161</v>
      </c>
    </row>
    <row r="507" spans="1:21" ht="22.5" hidden="1" x14ac:dyDescent="0.25">
      <c r="A507" s="86" t="s">
        <v>372</v>
      </c>
      <c r="B507" s="174" t="s">
        <v>367</v>
      </c>
      <c r="C507" s="174" t="s">
        <v>368</v>
      </c>
      <c r="D507" s="411">
        <v>13399.3</v>
      </c>
      <c r="E507" s="411"/>
      <c r="F507" s="411">
        <v>13399.3</v>
      </c>
      <c r="G507" s="411"/>
      <c r="H507" s="411"/>
      <c r="I507" s="411">
        <v>3778.4</v>
      </c>
      <c r="J507" s="411">
        <v>3778.4</v>
      </c>
      <c r="K507" s="411"/>
      <c r="L507" s="411">
        <v>3778.4</v>
      </c>
      <c r="M507" s="411"/>
      <c r="N507" s="411"/>
      <c r="O507" s="411">
        <v>3022.7</v>
      </c>
      <c r="P507" s="411"/>
      <c r="Q507" s="411">
        <v>3022.7</v>
      </c>
      <c r="R507" s="411"/>
      <c r="S507" s="411"/>
      <c r="T507" s="173">
        <f>J507/I507</f>
        <v>1</v>
      </c>
      <c r="U507" s="173">
        <f>O507/J507</f>
        <v>0.79999470675418161</v>
      </c>
    </row>
    <row r="508" spans="1:21" hidden="1" x14ac:dyDescent="0.25">
      <c r="A508" s="604" t="s">
        <v>375</v>
      </c>
      <c r="B508" s="605"/>
      <c r="C508" s="605"/>
      <c r="D508" s="605"/>
      <c r="E508" s="605"/>
      <c r="F508" s="605"/>
      <c r="G508" s="605"/>
      <c r="H508" s="605"/>
      <c r="I508" s="605"/>
      <c r="J508" s="605"/>
      <c r="K508" s="605"/>
      <c r="L508" s="605"/>
      <c r="M508" s="605"/>
      <c r="N508" s="605"/>
      <c r="O508" s="605"/>
      <c r="P508" s="605"/>
      <c r="Q508" s="605"/>
      <c r="R508" s="605"/>
      <c r="S508" s="605"/>
      <c r="T508" s="605"/>
      <c r="U508" s="606"/>
    </row>
    <row r="509" spans="1:21" hidden="1" x14ac:dyDescent="0.25">
      <c r="A509" s="86" t="s">
        <v>109</v>
      </c>
      <c r="B509" s="86"/>
      <c r="C509" s="86"/>
      <c r="D509" s="411">
        <f>D510</f>
        <v>50850.9</v>
      </c>
      <c r="E509" s="411"/>
      <c r="F509" s="411">
        <f>F510</f>
        <v>50850.9</v>
      </c>
      <c r="G509" s="411"/>
      <c r="H509" s="411"/>
      <c r="I509" s="411">
        <f>I510</f>
        <v>10350</v>
      </c>
      <c r="J509" s="411">
        <f>J510</f>
        <v>10350</v>
      </c>
      <c r="K509" s="411"/>
      <c r="L509" s="411">
        <f>L510</f>
        <v>10350</v>
      </c>
      <c r="M509" s="411"/>
      <c r="N509" s="411"/>
      <c r="O509" s="411">
        <f>O510</f>
        <v>10350</v>
      </c>
      <c r="P509" s="411"/>
      <c r="Q509" s="411">
        <f>Q510</f>
        <v>10350</v>
      </c>
      <c r="R509" s="411"/>
      <c r="S509" s="411"/>
      <c r="T509" s="173">
        <f>J509/I509</f>
        <v>1</v>
      </c>
      <c r="U509" s="173">
        <f>O509/J509</f>
        <v>1</v>
      </c>
    </row>
    <row r="510" spans="1:21" ht="22.5" hidden="1" x14ac:dyDescent="0.25">
      <c r="A510" s="86" t="s">
        <v>376</v>
      </c>
      <c r="B510" s="174" t="s">
        <v>377</v>
      </c>
      <c r="C510" s="174" t="s">
        <v>377</v>
      </c>
      <c r="D510" s="411">
        <v>50850.9</v>
      </c>
      <c r="E510" s="411"/>
      <c r="F510" s="411">
        <v>50850.9</v>
      </c>
      <c r="G510" s="411"/>
      <c r="H510" s="411"/>
      <c r="I510" s="411">
        <v>10350</v>
      </c>
      <c r="J510" s="411">
        <v>10350</v>
      </c>
      <c r="K510" s="411"/>
      <c r="L510" s="411">
        <v>10350</v>
      </c>
      <c r="M510" s="411"/>
      <c r="N510" s="411"/>
      <c r="O510" s="411">
        <v>10350</v>
      </c>
      <c r="P510" s="411"/>
      <c r="Q510" s="411">
        <v>10350</v>
      </c>
      <c r="R510" s="411"/>
      <c r="S510" s="411"/>
      <c r="T510" s="173">
        <f>J509/I509</f>
        <v>1</v>
      </c>
      <c r="U510" s="173">
        <f>O510/J510</f>
        <v>1</v>
      </c>
    </row>
    <row r="511" spans="1:21" hidden="1" x14ac:dyDescent="0.25">
      <c r="A511" s="604" t="s">
        <v>378</v>
      </c>
      <c r="B511" s="605"/>
      <c r="C511" s="605"/>
      <c r="D511" s="605"/>
      <c r="E511" s="605"/>
      <c r="F511" s="605"/>
      <c r="G511" s="605"/>
      <c r="H511" s="605"/>
      <c r="I511" s="605"/>
      <c r="J511" s="605"/>
      <c r="K511" s="605"/>
      <c r="L511" s="605"/>
      <c r="M511" s="605"/>
      <c r="N511" s="605"/>
      <c r="O511" s="605"/>
      <c r="P511" s="605"/>
      <c r="Q511" s="605"/>
      <c r="R511" s="605"/>
      <c r="S511" s="605"/>
      <c r="T511" s="605"/>
      <c r="U511" s="606"/>
    </row>
    <row r="512" spans="1:21" hidden="1" x14ac:dyDescent="0.25">
      <c r="A512" s="86" t="s">
        <v>109</v>
      </c>
      <c r="B512" s="86"/>
      <c r="C512" s="86"/>
      <c r="D512" s="411">
        <f>D513</f>
        <v>22618.3</v>
      </c>
      <c r="E512" s="411"/>
      <c r="F512" s="411">
        <f>F513</f>
        <v>22618.3</v>
      </c>
      <c r="G512" s="411"/>
      <c r="H512" s="411"/>
      <c r="I512" s="411">
        <f>I513</f>
        <v>4718</v>
      </c>
      <c r="J512" s="411">
        <f>J513</f>
        <v>4718</v>
      </c>
      <c r="K512" s="411"/>
      <c r="L512" s="411">
        <f>L513</f>
        <v>4718</v>
      </c>
      <c r="M512" s="411"/>
      <c r="N512" s="411"/>
      <c r="O512" s="411">
        <f>O513</f>
        <v>4718</v>
      </c>
      <c r="P512" s="411"/>
      <c r="Q512" s="411">
        <f>Q513</f>
        <v>4718</v>
      </c>
      <c r="R512" s="411"/>
      <c r="S512" s="411"/>
      <c r="T512" s="173">
        <f>J512/I512</f>
        <v>1</v>
      </c>
      <c r="U512" s="173">
        <f>O512/J512</f>
        <v>1</v>
      </c>
    </row>
    <row r="513" spans="1:21" ht="33.75" hidden="1" x14ac:dyDescent="0.25">
      <c r="A513" s="86" t="s">
        <v>379</v>
      </c>
      <c r="B513" s="174" t="s">
        <v>367</v>
      </c>
      <c r="C513" s="174" t="s">
        <v>368</v>
      </c>
      <c r="D513" s="411">
        <v>22618.3</v>
      </c>
      <c r="E513" s="411"/>
      <c r="F513" s="411">
        <v>22618.3</v>
      </c>
      <c r="G513" s="411"/>
      <c r="H513" s="411"/>
      <c r="I513" s="411">
        <v>4718</v>
      </c>
      <c r="J513" s="411">
        <v>4718</v>
      </c>
      <c r="K513" s="411"/>
      <c r="L513" s="411">
        <v>4718</v>
      </c>
      <c r="M513" s="411"/>
      <c r="N513" s="411"/>
      <c r="O513" s="411">
        <v>4718</v>
      </c>
      <c r="P513" s="411"/>
      <c r="Q513" s="411">
        <v>4718</v>
      </c>
      <c r="R513" s="411"/>
      <c r="S513" s="411"/>
      <c r="T513" s="173">
        <f>J513/I513</f>
        <v>1</v>
      </c>
      <c r="U513" s="173">
        <f>O513/J513</f>
        <v>1</v>
      </c>
    </row>
    <row r="514" spans="1:21" hidden="1" x14ac:dyDescent="0.25">
      <c r="A514" s="604" t="s">
        <v>380</v>
      </c>
      <c r="B514" s="605"/>
      <c r="C514" s="605"/>
      <c r="D514" s="605"/>
      <c r="E514" s="605"/>
      <c r="F514" s="605"/>
      <c r="G514" s="605"/>
      <c r="H514" s="605"/>
      <c r="I514" s="605"/>
      <c r="J514" s="605"/>
      <c r="K514" s="605"/>
      <c r="L514" s="605"/>
      <c r="M514" s="605"/>
      <c r="N514" s="605"/>
      <c r="O514" s="605"/>
      <c r="P514" s="605"/>
      <c r="Q514" s="605"/>
      <c r="R514" s="605"/>
      <c r="S514" s="605"/>
      <c r="T514" s="605"/>
      <c r="U514" s="606"/>
    </row>
    <row r="515" spans="1:21" hidden="1" x14ac:dyDescent="0.25">
      <c r="A515" s="86" t="s">
        <v>109</v>
      </c>
      <c r="B515" s="86"/>
      <c r="C515" s="86"/>
      <c r="D515" s="411">
        <f>D516</f>
        <v>54080.5</v>
      </c>
      <c r="E515" s="411"/>
      <c r="F515" s="411">
        <f>F516</f>
        <v>54080.5</v>
      </c>
      <c r="G515" s="411"/>
      <c r="H515" s="411"/>
      <c r="I515" s="411">
        <f>I516</f>
        <v>11764.8</v>
      </c>
      <c r="J515" s="411">
        <f>J516</f>
        <v>11764.8</v>
      </c>
      <c r="K515" s="411"/>
      <c r="L515" s="411">
        <f>L516</f>
        <v>11764.8</v>
      </c>
      <c r="M515" s="411"/>
      <c r="N515" s="411"/>
      <c r="O515" s="411">
        <f>O516</f>
        <v>9854.7000000000007</v>
      </c>
      <c r="P515" s="411"/>
      <c r="Q515" s="411">
        <f>Q516</f>
        <v>9854.7000000000007</v>
      </c>
      <c r="R515" s="411"/>
      <c r="S515" s="411"/>
      <c r="T515" s="173">
        <f>J515/I515</f>
        <v>1</v>
      </c>
      <c r="U515" s="173">
        <f>O515/J515</f>
        <v>0.83764279885760928</v>
      </c>
    </row>
    <row r="516" spans="1:21" ht="22.5" hidden="1" x14ac:dyDescent="0.25">
      <c r="A516" s="86" t="s">
        <v>357</v>
      </c>
      <c r="B516" s="174" t="s">
        <v>367</v>
      </c>
      <c r="C516" s="174" t="s">
        <v>368</v>
      </c>
      <c r="D516" s="411">
        <v>54080.5</v>
      </c>
      <c r="E516" s="411"/>
      <c r="F516" s="411">
        <v>54080.5</v>
      </c>
      <c r="G516" s="411"/>
      <c r="H516" s="411"/>
      <c r="I516" s="411">
        <v>11764.8</v>
      </c>
      <c r="J516" s="411">
        <v>11764.8</v>
      </c>
      <c r="K516" s="411"/>
      <c r="L516" s="411">
        <v>11764.8</v>
      </c>
      <c r="M516" s="411"/>
      <c r="N516" s="411"/>
      <c r="O516" s="411">
        <v>9854.7000000000007</v>
      </c>
      <c r="P516" s="411"/>
      <c r="Q516" s="411">
        <v>9854.7000000000007</v>
      </c>
      <c r="R516" s="411"/>
      <c r="S516" s="411"/>
      <c r="T516" s="173">
        <f>J516/I516</f>
        <v>1</v>
      </c>
      <c r="U516" s="173">
        <f>O516/J516</f>
        <v>0.83764279885760928</v>
      </c>
    </row>
    <row r="517" spans="1:21" hidden="1" x14ac:dyDescent="0.25">
      <c r="A517" s="604" t="s">
        <v>381</v>
      </c>
      <c r="B517" s="605"/>
      <c r="C517" s="605"/>
      <c r="D517" s="605"/>
      <c r="E517" s="605"/>
      <c r="F517" s="605"/>
      <c r="G517" s="605"/>
      <c r="H517" s="605"/>
      <c r="I517" s="605"/>
      <c r="J517" s="605"/>
      <c r="K517" s="605"/>
      <c r="L517" s="605"/>
      <c r="M517" s="605"/>
      <c r="N517" s="605"/>
      <c r="O517" s="605"/>
      <c r="P517" s="605"/>
      <c r="Q517" s="605"/>
      <c r="R517" s="605"/>
      <c r="S517" s="605"/>
      <c r="T517" s="605"/>
      <c r="U517" s="606"/>
    </row>
    <row r="518" spans="1:21" hidden="1" x14ac:dyDescent="0.25">
      <c r="A518" s="86" t="s">
        <v>109</v>
      </c>
      <c r="B518" s="86"/>
      <c r="C518" s="86"/>
      <c r="D518" s="411">
        <f>D519</f>
        <v>90358</v>
      </c>
      <c r="E518" s="411"/>
      <c r="F518" s="411">
        <f>F519</f>
        <v>90358</v>
      </c>
      <c r="G518" s="411"/>
      <c r="H518" s="411"/>
      <c r="I518" s="411">
        <f>I519</f>
        <v>19872.7</v>
      </c>
      <c r="J518" s="411">
        <f>J519</f>
        <v>19872.7</v>
      </c>
      <c r="K518" s="411"/>
      <c r="L518" s="411">
        <f>L519</f>
        <v>19872.7</v>
      </c>
      <c r="M518" s="411"/>
      <c r="N518" s="411"/>
      <c r="O518" s="411">
        <f>O519</f>
        <v>6358.1</v>
      </c>
      <c r="P518" s="411"/>
      <c r="Q518" s="411">
        <f>Q519</f>
        <v>6358.1</v>
      </c>
      <c r="R518" s="411"/>
      <c r="S518" s="411"/>
      <c r="T518" s="173">
        <f>J518/I518</f>
        <v>1</v>
      </c>
      <c r="U518" s="173">
        <f>O518/J518</f>
        <v>0.31994142718402635</v>
      </c>
    </row>
    <row r="519" spans="1:21" ht="33.75" hidden="1" x14ac:dyDescent="0.25">
      <c r="A519" s="86" t="s">
        <v>358</v>
      </c>
      <c r="B519" s="174" t="s">
        <v>367</v>
      </c>
      <c r="C519" s="174" t="s">
        <v>368</v>
      </c>
      <c r="D519" s="411">
        <v>90358</v>
      </c>
      <c r="E519" s="411"/>
      <c r="F519" s="411">
        <v>90358</v>
      </c>
      <c r="G519" s="411"/>
      <c r="H519" s="411"/>
      <c r="I519" s="411">
        <v>19872.7</v>
      </c>
      <c r="J519" s="411">
        <v>19872.7</v>
      </c>
      <c r="K519" s="411"/>
      <c r="L519" s="411">
        <v>19872.7</v>
      </c>
      <c r="M519" s="411"/>
      <c r="N519" s="411"/>
      <c r="O519" s="411">
        <v>6358.1</v>
      </c>
      <c r="P519" s="411"/>
      <c r="Q519" s="411">
        <v>6358.1</v>
      </c>
      <c r="R519" s="411"/>
      <c r="S519" s="411"/>
      <c r="T519" s="173">
        <f>J518/I518</f>
        <v>1</v>
      </c>
      <c r="U519" s="173">
        <f>O519/J519</f>
        <v>0.31994142718402635</v>
      </c>
    </row>
    <row r="520" spans="1:21" hidden="1" x14ac:dyDescent="0.25">
      <c r="A520" s="604" t="s">
        <v>382</v>
      </c>
      <c r="B520" s="605"/>
      <c r="C520" s="605"/>
      <c r="D520" s="605"/>
      <c r="E520" s="605"/>
      <c r="F520" s="605"/>
      <c r="G520" s="605"/>
      <c r="H520" s="605"/>
      <c r="I520" s="605"/>
      <c r="J520" s="605"/>
      <c r="K520" s="605"/>
      <c r="L520" s="605"/>
      <c r="M520" s="605"/>
      <c r="N520" s="605"/>
      <c r="O520" s="605"/>
      <c r="P520" s="605"/>
      <c r="Q520" s="605"/>
      <c r="R520" s="605"/>
      <c r="S520" s="605"/>
      <c r="T520" s="605"/>
      <c r="U520" s="606"/>
    </row>
    <row r="521" spans="1:21" hidden="1" x14ac:dyDescent="0.25">
      <c r="A521" s="86" t="s">
        <v>109</v>
      </c>
      <c r="B521" s="86"/>
      <c r="C521" s="86"/>
      <c r="D521" s="411">
        <f>D522</f>
        <v>42647</v>
      </c>
      <c r="E521" s="411"/>
      <c r="F521" s="411">
        <f>F522</f>
        <v>42647</v>
      </c>
      <c r="G521" s="411"/>
      <c r="H521" s="411"/>
      <c r="I521" s="411">
        <f>I522</f>
        <v>11272.1</v>
      </c>
      <c r="J521" s="411">
        <f>J522</f>
        <v>7282</v>
      </c>
      <c r="K521" s="411"/>
      <c r="L521" s="411">
        <f>L522</f>
        <v>7282</v>
      </c>
      <c r="M521" s="411"/>
      <c r="N521" s="411"/>
      <c r="O521" s="411">
        <f>O522</f>
        <v>7282</v>
      </c>
      <c r="P521" s="411"/>
      <c r="Q521" s="411">
        <f>Q522</f>
        <v>7282</v>
      </c>
      <c r="R521" s="411"/>
      <c r="S521" s="411"/>
      <c r="T521" s="173">
        <f>J521/I521</f>
        <v>0.64601981884475823</v>
      </c>
      <c r="U521" s="173">
        <f>O521/J521</f>
        <v>1</v>
      </c>
    </row>
    <row r="522" spans="1:21" ht="22.5" hidden="1" x14ac:dyDescent="0.25">
      <c r="A522" s="86" t="s">
        <v>359</v>
      </c>
      <c r="B522" s="174" t="s">
        <v>383</v>
      </c>
      <c r="C522" s="174" t="s">
        <v>368</v>
      </c>
      <c r="D522" s="411">
        <v>42647</v>
      </c>
      <c r="E522" s="411"/>
      <c r="F522" s="411">
        <v>42647</v>
      </c>
      <c r="G522" s="411"/>
      <c r="H522" s="411"/>
      <c r="I522" s="411">
        <v>11272.1</v>
      </c>
      <c r="J522" s="411">
        <v>7282</v>
      </c>
      <c r="K522" s="411"/>
      <c r="L522" s="411">
        <v>7282</v>
      </c>
      <c r="M522" s="411"/>
      <c r="N522" s="411"/>
      <c r="O522" s="411">
        <v>7282</v>
      </c>
      <c r="P522" s="411"/>
      <c r="Q522" s="411">
        <v>7282</v>
      </c>
      <c r="R522" s="411"/>
      <c r="S522" s="411"/>
      <c r="T522" s="173">
        <f>J522/I522</f>
        <v>0.64601981884475823</v>
      </c>
      <c r="U522" s="173">
        <f>O522/J522</f>
        <v>1</v>
      </c>
    </row>
    <row r="523" spans="1:21" hidden="1" x14ac:dyDescent="0.25">
      <c r="A523" s="604" t="s">
        <v>384</v>
      </c>
      <c r="B523" s="605"/>
      <c r="C523" s="605"/>
      <c r="D523" s="605"/>
      <c r="E523" s="605"/>
      <c r="F523" s="605"/>
      <c r="G523" s="605"/>
      <c r="H523" s="605"/>
      <c r="I523" s="605"/>
      <c r="J523" s="605"/>
      <c r="K523" s="605"/>
      <c r="L523" s="605"/>
      <c r="M523" s="605"/>
      <c r="N523" s="605"/>
      <c r="O523" s="605"/>
      <c r="P523" s="605"/>
      <c r="Q523" s="605"/>
      <c r="R523" s="605"/>
      <c r="S523" s="605"/>
      <c r="T523" s="605"/>
      <c r="U523" s="606"/>
    </row>
    <row r="524" spans="1:21" hidden="1" x14ac:dyDescent="0.25">
      <c r="A524" s="86" t="s">
        <v>109</v>
      </c>
      <c r="B524" s="174"/>
      <c r="C524" s="174"/>
      <c r="D524" s="411">
        <f>D525</f>
        <v>79539.5</v>
      </c>
      <c r="E524" s="411"/>
      <c r="F524" s="411">
        <f>F525</f>
        <v>79539.5</v>
      </c>
      <c r="G524" s="411"/>
      <c r="H524" s="411"/>
      <c r="I524" s="411">
        <f>I525</f>
        <v>18000</v>
      </c>
      <c r="J524" s="411">
        <f>J525</f>
        <v>18000</v>
      </c>
      <c r="K524" s="411"/>
      <c r="L524" s="411">
        <f>L525</f>
        <v>18000</v>
      </c>
      <c r="M524" s="411"/>
      <c r="N524" s="411"/>
      <c r="O524" s="411">
        <f>O525</f>
        <v>14104</v>
      </c>
      <c r="P524" s="411"/>
      <c r="Q524" s="411">
        <f>Q525</f>
        <v>14104</v>
      </c>
      <c r="R524" s="411"/>
      <c r="S524" s="411"/>
      <c r="T524" s="173">
        <f t="shared" ref="T524:U524" si="86">T525</f>
        <v>1</v>
      </c>
      <c r="U524" s="173">
        <f t="shared" si="86"/>
        <v>0.78355555555555556</v>
      </c>
    </row>
    <row r="525" spans="1:21" ht="22.5" hidden="1" x14ac:dyDescent="0.25">
      <c r="A525" s="86" t="s">
        <v>360</v>
      </c>
      <c r="B525" s="174" t="s">
        <v>367</v>
      </c>
      <c r="C525" s="174" t="s">
        <v>368</v>
      </c>
      <c r="D525" s="411">
        <v>79539.5</v>
      </c>
      <c r="E525" s="411"/>
      <c r="F525" s="411">
        <v>79539.5</v>
      </c>
      <c r="G525" s="411"/>
      <c r="H525" s="411"/>
      <c r="I525" s="411">
        <v>18000</v>
      </c>
      <c r="J525" s="411">
        <v>18000</v>
      </c>
      <c r="K525" s="411"/>
      <c r="L525" s="411">
        <v>18000</v>
      </c>
      <c r="M525" s="411"/>
      <c r="N525" s="411"/>
      <c r="O525" s="411">
        <v>14104</v>
      </c>
      <c r="P525" s="411"/>
      <c r="Q525" s="411">
        <v>14104</v>
      </c>
      <c r="R525" s="411"/>
      <c r="S525" s="411"/>
      <c r="T525" s="173">
        <f>J525/I525</f>
        <v>1</v>
      </c>
      <c r="U525" s="173">
        <f>O525/J525</f>
        <v>0.78355555555555556</v>
      </c>
    </row>
    <row r="526" spans="1:21" hidden="1" x14ac:dyDescent="0.25">
      <c r="A526" s="604" t="s">
        <v>385</v>
      </c>
      <c r="B526" s="605"/>
      <c r="C526" s="605"/>
      <c r="D526" s="605"/>
      <c r="E526" s="605"/>
      <c r="F526" s="605"/>
      <c r="G526" s="605"/>
      <c r="H526" s="605"/>
      <c r="I526" s="605"/>
      <c r="J526" s="605"/>
      <c r="K526" s="605"/>
      <c r="L526" s="605"/>
      <c r="M526" s="605"/>
      <c r="N526" s="605"/>
      <c r="O526" s="605"/>
      <c r="P526" s="605"/>
      <c r="Q526" s="605"/>
      <c r="R526" s="605"/>
      <c r="S526" s="605"/>
      <c r="T526" s="605"/>
      <c r="U526" s="606"/>
    </row>
    <row r="527" spans="1:21" hidden="1" x14ac:dyDescent="0.25">
      <c r="A527" s="86" t="s">
        <v>109</v>
      </c>
      <c r="B527" s="174"/>
      <c r="C527" s="174"/>
      <c r="D527" s="411">
        <f>D528</f>
        <v>293841.2</v>
      </c>
      <c r="E527" s="411"/>
      <c r="F527" s="411">
        <f>F528</f>
        <v>293841.2</v>
      </c>
      <c r="G527" s="411"/>
      <c r="H527" s="411"/>
      <c r="I527" s="411">
        <f>I528</f>
        <v>57324</v>
      </c>
      <c r="J527" s="411">
        <f>J528</f>
        <v>36784</v>
      </c>
      <c r="K527" s="411"/>
      <c r="L527" s="411">
        <f>L528</f>
        <v>36784</v>
      </c>
      <c r="M527" s="411"/>
      <c r="N527" s="411"/>
      <c r="O527" s="411">
        <f>O528</f>
        <v>36784</v>
      </c>
      <c r="P527" s="411"/>
      <c r="Q527" s="411">
        <f>Q528</f>
        <v>36784</v>
      </c>
      <c r="R527" s="411"/>
      <c r="S527" s="411"/>
      <c r="T527" s="173">
        <f t="shared" ref="T527:U527" si="87">T528</f>
        <v>0.64168585583699667</v>
      </c>
      <c r="U527" s="173">
        <f t="shared" si="87"/>
        <v>1</v>
      </c>
    </row>
    <row r="528" spans="1:21" ht="33.75" hidden="1" x14ac:dyDescent="0.25">
      <c r="A528" s="86" t="s">
        <v>361</v>
      </c>
      <c r="B528" s="174" t="s">
        <v>367</v>
      </c>
      <c r="C528" s="174" t="s">
        <v>368</v>
      </c>
      <c r="D528" s="411">
        <v>293841.2</v>
      </c>
      <c r="E528" s="411"/>
      <c r="F528" s="411">
        <v>293841.2</v>
      </c>
      <c r="G528" s="411"/>
      <c r="H528" s="411"/>
      <c r="I528" s="411">
        <v>57324</v>
      </c>
      <c r="J528" s="411">
        <v>36784</v>
      </c>
      <c r="K528" s="411"/>
      <c r="L528" s="411">
        <v>36784</v>
      </c>
      <c r="M528" s="411"/>
      <c r="N528" s="411"/>
      <c r="O528" s="411">
        <v>36784</v>
      </c>
      <c r="P528" s="411"/>
      <c r="Q528" s="411">
        <v>36784</v>
      </c>
      <c r="R528" s="411"/>
      <c r="S528" s="411"/>
      <c r="T528" s="173">
        <f>J528/I528</f>
        <v>0.64168585583699667</v>
      </c>
      <c r="U528" s="173">
        <f>O528/J528</f>
        <v>1</v>
      </c>
    </row>
    <row r="529" spans="1:21" hidden="1" x14ac:dyDescent="0.25">
      <c r="A529" s="604" t="s">
        <v>386</v>
      </c>
      <c r="B529" s="605"/>
      <c r="C529" s="605"/>
      <c r="D529" s="605"/>
      <c r="E529" s="605"/>
      <c r="F529" s="605"/>
      <c r="G529" s="605"/>
      <c r="H529" s="605"/>
      <c r="I529" s="605"/>
      <c r="J529" s="605"/>
      <c r="K529" s="605"/>
      <c r="L529" s="605"/>
      <c r="M529" s="605"/>
      <c r="N529" s="605"/>
      <c r="O529" s="605"/>
      <c r="P529" s="605"/>
      <c r="Q529" s="605"/>
      <c r="R529" s="605"/>
      <c r="S529" s="605"/>
      <c r="T529" s="605"/>
      <c r="U529" s="606"/>
    </row>
    <row r="530" spans="1:21" hidden="1" x14ac:dyDescent="0.25">
      <c r="A530" s="86" t="s">
        <v>109</v>
      </c>
      <c r="B530" s="174"/>
      <c r="C530" s="174"/>
      <c r="D530" s="411">
        <f>D531</f>
        <v>47063.1</v>
      </c>
      <c r="E530" s="411"/>
      <c r="F530" s="411">
        <f>F531</f>
        <v>47063.1</v>
      </c>
      <c r="G530" s="411"/>
      <c r="H530" s="411"/>
      <c r="I530" s="411">
        <f>I531</f>
        <v>9181.4</v>
      </c>
      <c r="J530" s="411">
        <f>J531</f>
        <v>6202.8</v>
      </c>
      <c r="K530" s="411"/>
      <c r="L530" s="411">
        <f>L531</f>
        <v>6202.8</v>
      </c>
      <c r="M530" s="411"/>
      <c r="N530" s="411"/>
      <c r="O530" s="411">
        <f>O531</f>
        <v>6202.8</v>
      </c>
      <c r="P530" s="411"/>
      <c r="Q530" s="411">
        <f>Q531</f>
        <v>6202.8</v>
      </c>
      <c r="R530" s="411"/>
      <c r="S530" s="411"/>
      <c r="T530" s="173">
        <f t="shared" ref="T530:U530" si="88">T531</f>
        <v>0.67558324438538786</v>
      </c>
      <c r="U530" s="173">
        <f t="shared" si="88"/>
        <v>1</v>
      </c>
    </row>
    <row r="531" spans="1:21" ht="33.75" hidden="1" x14ac:dyDescent="0.25">
      <c r="A531" s="86" t="s">
        <v>362</v>
      </c>
      <c r="B531" s="174" t="s">
        <v>367</v>
      </c>
      <c r="C531" s="174" t="s">
        <v>368</v>
      </c>
      <c r="D531" s="411">
        <v>47063.1</v>
      </c>
      <c r="E531" s="411"/>
      <c r="F531" s="411">
        <v>47063.1</v>
      </c>
      <c r="G531" s="411"/>
      <c r="H531" s="411"/>
      <c r="I531" s="411">
        <v>9181.4</v>
      </c>
      <c r="J531" s="411">
        <v>6202.8</v>
      </c>
      <c r="K531" s="411"/>
      <c r="L531" s="411">
        <v>6202.8</v>
      </c>
      <c r="M531" s="411"/>
      <c r="N531" s="411"/>
      <c r="O531" s="411">
        <v>6202.8</v>
      </c>
      <c r="P531" s="411"/>
      <c r="Q531" s="411">
        <v>6202.8</v>
      </c>
      <c r="R531" s="411"/>
      <c r="S531" s="411"/>
      <c r="T531" s="173">
        <f>J531/I531</f>
        <v>0.67558324438538786</v>
      </c>
      <c r="U531" s="173">
        <f>O531/J531</f>
        <v>1</v>
      </c>
    </row>
    <row r="532" spans="1:21" hidden="1" x14ac:dyDescent="0.25">
      <c r="A532" s="604" t="s">
        <v>387</v>
      </c>
      <c r="B532" s="605"/>
      <c r="C532" s="605"/>
      <c r="D532" s="605"/>
      <c r="E532" s="605"/>
      <c r="F532" s="605"/>
      <c r="G532" s="605"/>
      <c r="H532" s="605"/>
      <c r="I532" s="605"/>
      <c r="J532" s="605"/>
      <c r="K532" s="605"/>
      <c r="L532" s="605"/>
      <c r="M532" s="605"/>
      <c r="N532" s="605"/>
      <c r="O532" s="605"/>
      <c r="P532" s="605"/>
      <c r="Q532" s="605"/>
      <c r="R532" s="605"/>
      <c r="S532" s="605"/>
      <c r="T532" s="605"/>
      <c r="U532" s="606"/>
    </row>
    <row r="533" spans="1:21" hidden="1" x14ac:dyDescent="0.25">
      <c r="A533" s="86" t="s">
        <v>109</v>
      </c>
      <c r="B533" s="174"/>
      <c r="C533" s="174"/>
      <c r="D533" s="411">
        <f>D534</f>
        <v>10830.7</v>
      </c>
      <c r="E533" s="411"/>
      <c r="F533" s="411">
        <f>F534</f>
        <v>10830.7</v>
      </c>
      <c r="G533" s="411"/>
      <c r="H533" s="411"/>
      <c r="I533" s="411">
        <f>I534</f>
        <v>4327.1000000000004</v>
      </c>
      <c r="J533" s="411">
        <f>J534</f>
        <v>4327.1000000000004</v>
      </c>
      <c r="K533" s="411"/>
      <c r="L533" s="411">
        <f>L534</f>
        <v>4327.1000000000004</v>
      </c>
      <c r="M533" s="411"/>
      <c r="N533" s="411"/>
      <c r="O533" s="411">
        <f>O534</f>
        <v>2987.1</v>
      </c>
      <c r="P533" s="411"/>
      <c r="Q533" s="411">
        <f>Q534</f>
        <v>2987.1</v>
      </c>
      <c r="R533" s="411"/>
      <c r="S533" s="411"/>
      <c r="T533" s="173">
        <f t="shared" ref="T533:U533" si="89">T534</f>
        <v>1</v>
      </c>
      <c r="U533" s="173">
        <f t="shared" si="89"/>
        <v>0.69032377342793083</v>
      </c>
    </row>
    <row r="534" spans="1:21" ht="22.5" hidden="1" x14ac:dyDescent="0.25">
      <c r="A534" s="86" t="s">
        <v>363</v>
      </c>
      <c r="B534" s="174" t="s">
        <v>367</v>
      </c>
      <c r="C534" s="174" t="s">
        <v>368</v>
      </c>
      <c r="D534" s="411">
        <v>10830.7</v>
      </c>
      <c r="E534" s="411"/>
      <c r="F534" s="411">
        <v>10830.7</v>
      </c>
      <c r="G534" s="411"/>
      <c r="H534" s="411"/>
      <c r="I534" s="411">
        <v>4327.1000000000004</v>
      </c>
      <c r="J534" s="411">
        <v>4327.1000000000004</v>
      </c>
      <c r="K534" s="411"/>
      <c r="L534" s="411">
        <v>4327.1000000000004</v>
      </c>
      <c r="M534" s="411"/>
      <c r="N534" s="411"/>
      <c r="O534" s="411">
        <f>898.5+2088.6</f>
        <v>2987.1</v>
      </c>
      <c r="P534" s="411"/>
      <c r="Q534" s="411">
        <f>898.5+2088.6</f>
        <v>2987.1</v>
      </c>
      <c r="R534" s="411"/>
      <c r="S534" s="411"/>
      <c r="T534" s="173">
        <f>J534/I534</f>
        <v>1</v>
      </c>
      <c r="U534" s="173">
        <f>O534/J534</f>
        <v>0.69032377342793083</v>
      </c>
    </row>
    <row r="535" spans="1:21" x14ac:dyDescent="0.25">
      <c r="A535" s="493" t="s">
        <v>388</v>
      </c>
      <c r="B535" s="494"/>
      <c r="C535" s="494"/>
      <c r="D535" s="494"/>
      <c r="E535" s="494"/>
      <c r="F535" s="494"/>
      <c r="G535" s="494"/>
      <c r="H535" s="494"/>
      <c r="I535" s="494"/>
      <c r="J535" s="494"/>
      <c r="K535" s="494"/>
      <c r="L535" s="494"/>
      <c r="M535" s="494"/>
      <c r="N535" s="494"/>
      <c r="O535" s="494"/>
      <c r="P535" s="494"/>
      <c r="Q535" s="494"/>
      <c r="R535" s="494"/>
      <c r="S535" s="494"/>
      <c r="T535" s="494"/>
      <c r="U535" s="495"/>
    </row>
    <row r="536" spans="1:21" x14ac:dyDescent="0.25">
      <c r="A536" s="86" t="s">
        <v>109</v>
      </c>
      <c r="B536" s="86"/>
      <c r="C536" s="86"/>
      <c r="D536" s="411">
        <f>D537</f>
        <v>2690</v>
      </c>
      <c r="E536" s="411"/>
      <c r="F536" s="411">
        <f>F537</f>
        <v>2690</v>
      </c>
      <c r="G536" s="411"/>
      <c r="H536" s="411"/>
      <c r="I536" s="411">
        <f>I537</f>
        <v>0</v>
      </c>
      <c r="J536" s="411">
        <f>J537</f>
        <v>0</v>
      </c>
      <c r="K536" s="411"/>
      <c r="L536" s="411">
        <f>L537</f>
        <v>0</v>
      </c>
      <c r="M536" s="411"/>
      <c r="N536" s="411"/>
      <c r="O536" s="411">
        <f>O537</f>
        <v>0</v>
      </c>
      <c r="P536" s="411"/>
      <c r="Q536" s="411">
        <f>Q537</f>
        <v>0</v>
      </c>
      <c r="R536" s="411"/>
      <c r="S536" s="411"/>
      <c r="T536" s="173">
        <f>T537</f>
        <v>0</v>
      </c>
      <c r="U536" s="173">
        <f>U537</f>
        <v>0</v>
      </c>
    </row>
    <row r="537" spans="1:21" ht="33.75" hidden="1" x14ac:dyDescent="0.25">
      <c r="A537" s="86" t="s">
        <v>350</v>
      </c>
      <c r="B537" s="86"/>
      <c r="C537" s="86"/>
      <c r="D537" s="411">
        <f>D539</f>
        <v>2690</v>
      </c>
      <c r="E537" s="411"/>
      <c r="F537" s="411">
        <f>F539</f>
        <v>2690</v>
      </c>
      <c r="G537" s="411"/>
      <c r="H537" s="411"/>
      <c r="I537" s="411">
        <f>I539</f>
        <v>0</v>
      </c>
      <c r="J537" s="411">
        <f>J539</f>
        <v>0</v>
      </c>
      <c r="K537" s="411"/>
      <c r="L537" s="411">
        <f>L539</f>
        <v>0</v>
      </c>
      <c r="M537" s="411"/>
      <c r="N537" s="411"/>
      <c r="O537" s="411">
        <f>O539</f>
        <v>0</v>
      </c>
      <c r="P537" s="411"/>
      <c r="Q537" s="411">
        <f>Q539</f>
        <v>0</v>
      </c>
      <c r="R537" s="411"/>
      <c r="S537" s="411"/>
      <c r="T537" s="173">
        <v>0</v>
      </c>
      <c r="U537" s="173">
        <v>0</v>
      </c>
    </row>
    <row r="538" spans="1:21" hidden="1" x14ac:dyDescent="0.25">
      <c r="A538" s="604" t="s">
        <v>389</v>
      </c>
      <c r="B538" s="605"/>
      <c r="C538" s="605"/>
      <c r="D538" s="605"/>
      <c r="E538" s="605"/>
      <c r="F538" s="605"/>
      <c r="G538" s="605"/>
      <c r="H538" s="605"/>
      <c r="I538" s="605"/>
      <c r="J538" s="605"/>
      <c r="K538" s="605"/>
      <c r="L538" s="605"/>
      <c r="M538" s="605"/>
      <c r="N538" s="605"/>
      <c r="O538" s="605"/>
      <c r="P538" s="605"/>
      <c r="Q538" s="605"/>
      <c r="R538" s="605"/>
      <c r="S538" s="605"/>
      <c r="T538" s="605"/>
      <c r="U538" s="606"/>
    </row>
    <row r="539" spans="1:21" hidden="1" x14ac:dyDescent="0.25">
      <c r="A539" s="86" t="s">
        <v>109</v>
      </c>
      <c r="B539" s="86"/>
      <c r="C539" s="86"/>
      <c r="D539" s="411">
        <f>D540</f>
        <v>2690</v>
      </c>
      <c r="E539" s="411"/>
      <c r="F539" s="411">
        <f>F540</f>
        <v>2690</v>
      </c>
      <c r="G539" s="411"/>
      <c r="H539" s="411"/>
      <c r="I539" s="411">
        <f>I540</f>
        <v>0</v>
      </c>
      <c r="J539" s="411">
        <f>J540</f>
        <v>0</v>
      </c>
      <c r="K539" s="411"/>
      <c r="L539" s="411">
        <f>L540</f>
        <v>0</v>
      </c>
      <c r="M539" s="411"/>
      <c r="N539" s="411"/>
      <c r="O539" s="411">
        <f>O540</f>
        <v>0</v>
      </c>
      <c r="P539" s="411"/>
      <c r="Q539" s="411">
        <f>Q540</f>
        <v>0</v>
      </c>
      <c r="R539" s="411"/>
      <c r="S539" s="411"/>
      <c r="T539" s="173">
        <f>T540</f>
        <v>0</v>
      </c>
      <c r="U539" s="173">
        <f>U540</f>
        <v>0</v>
      </c>
    </row>
    <row r="540" spans="1:21" ht="22.5" hidden="1" x14ac:dyDescent="0.25">
      <c r="A540" s="86" t="s">
        <v>365</v>
      </c>
      <c r="B540" s="174" t="s">
        <v>367</v>
      </c>
      <c r="C540" s="174" t="s">
        <v>368</v>
      </c>
      <c r="D540" s="411">
        <v>2690</v>
      </c>
      <c r="E540" s="411"/>
      <c r="F540" s="411">
        <v>2690</v>
      </c>
      <c r="G540" s="411"/>
      <c r="H540" s="411"/>
      <c r="I540" s="411">
        <v>0</v>
      </c>
      <c r="J540" s="411">
        <v>0</v>
      </c>
      <c r="K540" s="411"/>
      <c r="L540" s="411">
        <v>0</v>
      </c>
      <c r="M540" s="411"/>
      <c r="N540" s="411"/>
      <c r="O540" s="411">
        <v>0</v>
      </c>
      <c r="P540" s="411"/>
      <c r="Q540" s="411">
        <v>0</v>
      </c>
      <c r="R540" s="411"/>
      <c r="S540" s="411"/>
      <c r="T540" s="173">
        <v>0</v>
      </c>
      <c r="U540" s="173">
        <v>0</v>
      </c>
    </row>
    <row r="541" spans="1:21" hidden="1" x14ac:dyDescent="0.25">
      <c r="A541" s="604" t="s">
        <v>390</v>
      </c>
      <c r="B541" s="605"/>
      <c r="C541" s="605"/>
      <c r="D541" s="605"/>
      <c r="E541" s="605"/>
      <c r="F541" s="605"/>
      <c r="G541" s="605"/>
      <c r="H541" s="605"/>
      <c r="I541" s="605"/>
      <c r="J541" s="605"/>
      <c r="K541" s="605"/>
      <c r="L541" s="605"/>
      <c r="M541" s="605"/>
      <c r="N541" s="605"/>
      <c r="O541" s="605"/>
      <c r="P541" s="605"/>
      <c r="Q541" s="605"/>
      <c r="R541" s="605"/>
      <c r="S541" s="605"/>
      <c r="T541" s="605"/>
      <c r="U541" s="606"/>
    </row>
    <row r="542" spans="1:21" hidden="1" x14ac:dyDescent="0.25">
      <c r="A542" s="86" t="s">
        <v>109</v>
      </c>
      <c r="B542" s="86"/>
      <c r="C542" s="86"/>
      <c r="D542" s="411">
        <f t="shared" ref="D542:S542" si="90">D543</f>
        <v>0</v>
      </c>
      <c r="E542" s="411">
        <f t="shared" si="90"/>
        <v>0</v>
      </c>
      <c r="F542" s="411">
        <f t="shared" si="90"/>
        <v>0</v>
      </c>
      <c r="G542" s="411">
        <f t="shared" si="90"/>
        <v>0</v>
      </c>
      <c r="H542" s="411">
        <f t="shared" si="90"/>
        <v>0</v>
      </c>
      <c r="I542" s="411">
        <f t="shared" si="90"/>
        <v>0</v>
      </c>
      <c r="J542" s="411">
        <f t="shared" si="90"/>
        <v>0</v>
      </c>
      <c r="K542" s="411">
        <f t="shared" si="90"/>
        <v>0</v>
      </c>
      <c r="L542" s="411">
        <f t="shared" si="90"/>
        <v>0</v>
      </c>
      <c r="M542" s="411">
        <f t="shared" si="90"/>
        <v>0</v>
      </c>
      <c r="N542" s="411">
        <f t="shared" si="90"/>
        <v>0</v>
      </c>
      <c r="O542" s="411">
        <f t="shared" si="90"/>
        <v>0</v>
      </c>
      <c r="P542" s="411">
        <f t="shared" si="90"/>
        <v>0</v>
      </c>
      <c r="Q542" s="411">
        <f t="shared" si="90"/>
        <v>0</v>
      </c>
      <c r="R542" s="411">
        <f t="shared" si="90"/>
        <v>0</v>
      </c>
      <c r="S542" s="411">
        <f t="shared" si="90"/>
        <v>0</v>
      </c>
      <c r="T542" s="173" t="e">
        <f>J542/I542</f>
        <v>#DIV/0!</v>
      </c>
      <c r="U542" s="173" t="e">
        <f>O542/J542</f>
        <v>#DIV/0!</v>
      </c>
    </row>
    <row r="543" spans="1:21" hidden="1" x14ac:dyDescent="0.25">
      <c r="A543" s="86" t="s">
        <v>391</v>
      </c>
      <c r="B543" s="86"/>
      <c r="C543" s="86"/>
      <c r="D543" s="411">
        <v>0</v>
      </c>
      <c r="E543" s="411">
        <v>0</v>
      </c>
      <c r="F543" s="411">
        <v>0</v>
      </c>
      <c r="G543" s="411">
        <v>0</v>
      </c>
      <c r="H543" s="411">
        <v>0</v>
      </c>
      <c r="I543" s="411">
        <v>0</v>
      </c>
      <c r="J543" s="411">
        <v>0</v>
      </c>
      <c r="K543" s="411">
        <v>0</v>
      </c>
      <c r="L543" s="411">
        <v>0</v>
      </c>
      <c r="M543" s="411">
        <v>0</v>
      </c>
      <c r="N543" s="411">
        <v>0</v>
      </c>
      <c r="O543" s="411">
        <v>0</v>
      </c>
      <c r="P543" s="411">
        <v>0</v>
      </c>
      <c r="Q543" s="411">
        <v>0</v>
      </c>
      <c r="R543" s="411">
        <v>0</v>
      </c>
      <c r="S543" s="411">
        <v>0</v>
      </c>
      <c r="T543" s="173" t="e">
        <f>J543/I543</f>
        <v>#DIV/0!</v>
      </c>
      <c r="U543" s="173" t="e">
        <f>O543/J543</f>
        <v>#DIV/0!</v>
      </c>
    </row>
    <row r="544" spans="1:21" hidden="1" x14ac:dyDescent="0.25">
      <c r="A544" s="604" t="s">
        <v>392</v>
      </c>
      <c r="B544" s="605"/>
      <c r="C544" s="605"/>
      <c r="D544" s="605"/>
      <c r="E544" s="605"/>
      <c r="F544" s="605"/>
      <c r="G544" s="605"/>
      <c r="H544" s="605"/>
      <c r="I544" s="605"/>
      <c r="J544" s="605"/>
      <c r="K544" s="605"/>
      <c r="L544" s="605"/>
      <c r="M544" s="605"/>
      <c r="N544" s="605"/>
      <c r="O544" s="605"/>
      <c r="P544" s="605"/>
      <c r="Q544" s="605"/>
      <c r="R544" s="605"/>
      <c r="S544" s="605"/>
      <c r="T544" s="605"/>
      <c r="U544" s="606"/>
    </row>
    <row r="545" spans="1:21" hidden="1" x14ac:dyDescent="0.25">
      <c r="A545" s="86" t="s">
        <v>109</v>
      </c>
      <c r="B545" s="86"/>
      <c r="C545" s="86"/>
      <c r="D545" s="411">
        <f t="shared" ref="D545:S545" si="91">D546</f>
        <v>0</v>
      </c>
      <c r="E545" s="411">
        <f t="shared" si="91"/>
        <v>0</v>
      </c>
      <c r="F545" s="411">
        <f t="shared" si="91"/>
        <v>0</v>
      </c>
      <c r="G545" s="411">
        <f t="shared" si="91"/>
        <v>0</v>
      </c>
      <c r="H545" s="411">
        <f t="shared" si="91"/>
        <v>0</v>
      </c>
      <c r="I545" s="411">
        <f t="shared" si="91"/>
        <v>0</v>
      </c>
      <c r="J545" s="411">
        <f t="shared" si="91"/>
        <v>0</v>
      </c>
      <c r="K545" s="411">
        <f t="shared" si="91"/>
        <v>0</v>
      </c>
      <c r="L545" s="411">
        <f t="shared" si="91"/>
        <v>0</v>
      </c>
      <c r="M545" s="411">
        <f t="shared" si="91"/>
        <v>0</v>
      </c>
      <c r="N545" s="411">
        <f t="shared" si="91"/>
        <v>0</v>
      </c>
      <c r="O545" s="411">
        <f t="shared" si="91"/>
        <v>0</v>
      </c>
      <c r="P545" s="411">
        <f t="shared" si="91"/>
        <v>0</v>
      </c>
      <c r="Q545" s="411">
        <f t="shared" si="91"/>
        <v>0</v>
      </c>
      <c r="R545" s="411">
        <f t="shared" si="91"/>
        <v>0</v>
      </c>
      <c r="S545" s="411">
        <f t="shared" si="91"/>
        <v>0</v>
      </c>
      <c r="T545" s="173" t="e">
        <f>J545/I545</f>
        <v>#DIV/0!</v>
      </c>
      <c r="U545" s="173" t="e">
        <f>O545/J545</f>
        <v>#DIV/0!</v>
      </c>
    </row>
    <row r="546" spans="1:21" hidden="1" x14ac:dyDescent="0.25">
      <c r="A546" s="86" t="s">
        <v>391</v>
      </c>
      <c r="B546" s="86"/>
      <c r="C546" s="86"/>
      <c r="D546" s="411"/>
      <c r="E546" s="411">
        <v>0</v>
      </c>
      <c r="F546" s="411"/>
      <c r="G546" s="411">
        <v>0</v>
      </c>
      <c r="H546" s="411">
        <v>0</v>
      </c>
      <c r="I546" s="411"/>
      <c r="J546" s="411"/>
      <c r="K546" s="411">
        <v>0</v>
      </c>
      <c r="L546" s="411"/>
      <c r="M546" s="411">
        <v>0</v>
      </c>
      <c r="N546" s="411">
        <v>0</v>
      </c>
      <c r="O546" s="411"/>
      <c r="P546" s="411">
        <v>0</v>
      </c>
      <c r="Q546" s="411"/>
      <c r="R546" s="411">
        <v>0</v>
      </c>
      <c r="S546" s="411">
        <v>0</v>
      </c>
      <c r="T546" s="173" t="e">
        <f>J545/I545</f>
        <v>#DIV/0!</v>
      </c>
      <c r="U546" s="173" t="e">
        <f>O546/J546</f>
        <v>#DIV/0!</v>
      </c>
    </row>
    <row r="547" spans="1:21" hidden="1" x14ac:dyDescent="0.25">
      <c r="A547" s="604" t="s">
        <v>393</v>
      </c>
      <c r="B547" s="605"/>
      <c r="C547" s="605"/>
      <c r="D547" s="605"/>
      <c r="E547" s="605"/>
      <c r="F547" s="605"/>
      <c r="G547" s="605"/>
      <c r="H547" s="605"/>
      <c r="I547" s="605"/>
      <c r="J547" s="605"/>
      <c r="K547" s="605"/>
      <c r="L547" s="605"/>
      <c r="M547" s="605"/>
      <c r="N547" s="605"/>
      <c r="O547" s="605"/>
      <c r="P547" s="605"/>
      <c r="Q547" s="605"/>
      <c r="R547" s="605"/>
      <c r="S547" s="605"/>
      <c r="T547" s="605"/>
      <c r="U547" s="606"/>
    </row>
    <row r="548" spans="1:21" hidden="1" x14ac:dyDescent="0.25">
      <c r="A548" s="86" t="s">
        <v>109</v>
      </c>
      <c r="B548" s="86"/>
      <c r="C548" s="86"/>
      <c r="D548" s="411">
        <f t="shared" ref="D548:S548" si="92">D549</f>
        <v>0</v>
      </c>
      <c r="E548" s="411">
        <f t="shared" si="92"/>
        <v>0</v>
      </c>
      <c r="F548" s="411">
        <f t="shared" si="92"/>
        <v>0</v>
      </c>
      <c r="G548" s="411">
        <f t="shared" si="92"/>
        <v>0</v>
      </c>
      <c r="H548" s="411">
        <f t="shared" si="92"/>
        <v>0</v>
      </c>
      <c r="I548" s="411">
        <f t="shared" si="92"/>
        <v>0</v>
      </c>
      <c r="J548" s="411">
        <f t="shared" si="92"/>
        <v>0</v>
      </c>
      <c r="K548" s="411">
        <f t="shared" si="92"/>
        <v>0</v>
      </c>
      <c r="L548" s="411">
        <f t="shared" si="92"/>
        <v>0</v>
      </c>
      <c r="M548" s="411">
        <f t="shared" si="92"/>
        <v>0</v>
      </c>
      <c r="N548" s="411">
        <f t="shared" si="92"/>
        <v>0</v>
      </c>
      <c r="O548" s="411">
        <f t="shared" si="92"/>
        <v>0</v>
      </c>
      <c r="P548" s="411">
        <f t="shared" si="92"/>
        <v>0</v>
      </c>
      <c r="Q548" s="411">
        <f t="shared" si="92"/>
        <v>0</v>
      </c>
      <c r="R548" s="411">
        <f t="shared" si="92"/>
        <v>0</v>
      </c>
      <c r="S548" s="411">
        <f t="shared" si="92"/>
        <v>0</v>
      </c>
      <c r="T548" s="173" t="e">
        <f>J548/I548</f>
        <v>#DIV/0!</v>
      </c>
      <c r="U548" s="173" t="e">
        <f>O549/J549</f>
        <v>#DIV/0!</v>
      </c>
    </row>
    <row r="549" spans="1:21" hidden="1" x14ac:dyDescent="0.25">
      <c r="A549" s="86" t="s">
        <v>391</v>
      </c>
      <c r="B549" s="86"/>
      <c r="C549" s="86"/>
      <c r="D549" s="411"/>
      <c r="E549" s="411">
        <v>0</v>
      </c>
      <c r="F549" s="411"/>
      <c r="G549" s="411">
        <v>0</v>
      </c>
      <c r="H549" s="411">
        <v>0</v>
      </c>
      <c r="I549" s="411"/>
      <c r="J549" s="411"/>
      <c r="K549" s="411">
        <v>0</v>
      </c>
      <c r="L549" s="411"/>
      <c r="M549" s="411">
        <v>0</v>
      </c>
      <c r="N549" s="411">
        <v>0</v>
      </c>
      <c r="O549" s="411"/>
      <c r="P549" s="411">
        <v>0</v>
      </c>
      <c r="Q549" s="411"/>
      <c r="R549" s="411">
        <v>0</v>
      </c>
      <c r="S549" s="411">
        <v>0</v>
      </c>
      <c r="T549" s="173" t="e">
        <f>J549/I549</f>
        <v>#DIV/0!</v>
      </c>
      <c r="U549" s="173" t="e">
        <f>O549/J549</f>
        <v>#DIV/0!</v>
      </c>
    </row>
    <row r="550" spans="1:21" x14ac:dyDescent="0.25">
      <c r="A550" s="493" t="s">
        <v>394</v>
      </c>
      <c r="B550" s="494"/>
      <c r="C550" s="494"/>
      <c r="D550" s="494"/>
      <c r="E550" s="494"/>
      <c r="F550" s="494"/>
      <c r="G550" s="494"/>
      <c r="H550" s="494"/>
      <c r="I550" s="494"/>
      <c r="J550" s="494"/>
      <c r="K550" s="494"/>
      <c r="L550" s="494"/>
      <c r="M550" s="494"/>
      <c r="N550" s="494"/>
      <c r="O550" s="494"/>
      <c r="P550" s="494"/>
      <c r="Q550" s="494"/>
      <c r="R550" s="494"/>
      <c r="S550" s="494"/>
      <c r="T550" s="494"/>
      <c r="U550" s="495"/>
    </row>
    <row r="551" spans="1:21" x14ac:dyDescent="0.25">
      <c r="A551" s="86" t="s">
        <v>109</v>
      </c>
      <c r="B551" s="86"/>
      <c r="C551" s="86"/>
      <c r="D551" s="411">
        <f>SUM(D552:D557)</f>
        <v>34549.4</v>
      </c>
      <c r="E551" s="411"/>
      <c r="F551" s="411">
        <f>SUM(F552:F557)</f>
        <v>34549.4</v>
      </c>
      <c r="G551" s="411"/>
      <c r="H551" s="411"/>
      <c r="I551" s="411">
        <f>SUM(I552:I557)</f>
        <v>11864.7</v>
      </c>
      <c r="J551" s="411">
        <f>SUM(J552:J557)</f>
        <v>9992.4</v>
      </c>
      <c r="K551" s="411"/>
      <c r="L551" s="411">
        <f>SUM(L552:L557)</f>
        <v>9992.4</v>
      </c>
      <c r="M551" s="411"/>
      <c r="N551" s="411"/>
      <c r="O551" s="411">
        <f>SUM(O552:O557)</f>
        <v>4754.3999999999996</v>
      </c>
      <c r="P551" s="411"/>
      <c r="Q551" s="411">
        <f>SUM(Q552:Q557)</f>
        <v>4754.3999999999996</v>
      </c>
      <c r="R551" s="411"/>
      <c r="S551" s="411"/>
      <c r="T551" s="173">
        <f t="shared" ref="T551:T555" si="93">J551/I551</f>
        <v>0.84219575716200146</v>
      </c>
      <c r="U551" s="173">
        <f t="shared" ref="U551:U557" si="94">O551/J551</f>
        <v>0.47580160922300946</v>
      </c>
    </row>
    <row r="552" spans="1:21" ht="33.75" hidden="1" x14ac:dyDescent="0.25">
      <c r="A552" s="86" t="s">
        <v>350</v>
      </c>
      <c r="B552" s="86"/>
      <c r="C552" s="86"/>
      <c r="D552" s="411">
        <f>D559+D586</f>
        <v>215</v>
      </c>
      <c r="E552" s="411"/>
      <c r="F552" s="411">
        <f>F559+F586</f>
        <v>215</v>
      </c>
      <c r="G552" s="411"/>
      <c r="H552" s="411"/>
      <c r="I552" s="411">
        <f>I559+I586</f>
        <v>200</v>
      </c>
      <c r="J552" s="411">
        <f>J559+J586</f>
        <v>0</v>
      </c>
      <c r="K552" s="411"/>
      <c r="L552" s="411">
        <f>L559+L586</f>
        <v>0</v>
      </c>
      <c r="M552" s="411"/>
      <c r="N552" s="411"/>
      <c r="O552" s="411">
        <f>O559+O586</f>
        <v>0</v>
      </c>
      <c r="P552" s="411"/>
      <c r="Q552" s="411">
        <f>Q559+Q586</f>
        <v>0</v>
      </c>
      <c r="R552" s="411"/>
      <c r="S552" s="411"/>
      <c r="T552" s="173">
        <f t="shared" si="93"/>
        <v>0</v>
      </c>
      <c r="U552" s="173">
        <v>0</v>
      </c>
    </row>
    <row r="553" spans="1:21" ht="22.5" hidden="1" x14ac:dyDescent="0.25">
      <c r="A553" s="86" t="s">
        <v>353</v>
      </c>
      <c r="B553" s="86"/>
      <c r="C553" s="86"/>
      <c r="D553" s="411">
        <f>D562+D574</f>
        <v>7265</v>
      </c>
      <c r="E553" s="411"/>
      <c r="F553" s="411">
        <f>F562+F574</f>
        <v>7265</v>
      </c>
      <c r="G553" s="411"/>
      <c r="H553" s="411"/>
      <c r="I553" s="411">
        <f>I562+I574</f>
        <v>1468</v>
      </c>
      <c r="J553" s="411">
        <v>1468</v>
      </c>
      <c r="K553" s="411"/>
      <c r="L553" s="411">
        <v>1468</v>
      </c>
      <c r="M553" s="411"/>
      <c r="N553" s="411"/>
      <c r="O553" s="411">
        <f>O562+O574</f>
        <v>1160.8</v>
      </c>
      <c r="P553" s="411"/>
      <c r="Q553" s="411">
        <f>Q562+Q574</f>
        <v>1160.8</v>
      </c>
      <c r="R553" s="411"/>
      <c r="S553" s="411"/>
      <c r="T553" s="173">
        <f t="shared" si="93"/>
        <v>1</v>
      </c>
      <c r="U553" s="173">
        <f t="shared" si="94"/>
        <v>0.7907356948228883</v>
      </c>
    </row>
    <row r="554" spans="1:21" ht="22.5" hidden="1" x14ac:dyDescent="0.25">
      <c r="A554" s="86" t="s">
        <v>354</v>
      </c>
      <c r="B554" s="86"/>
      <c r="C554" s="86"/>
      <c r="D554" s="411">
        <f>D565</f>
        <v>13797.4</v>
      </c>
      <c r="E554" s="411"/>
      <c r="F554" s="411">
        <f>F565</f>
        <v>13797.4</v>
      </c>
      <c r="G554" s="411"/>
      <c r="H554" s="411"/>
      <c r="I554" s="411">
        <f>I565</f>
        <v>4799.6000000000004</v>
      </c>
      <c r="J554" s="411">
        <f>J565</f>
        <v>4799.6000000000004</v>
      </c>
      <c r="K554" s="411"/>
      <c r="L554" s="411">
        <f>L565</f>
        <v>4799.6000000000004</v>
      </c>
      <c r="M554" s="411"/>
      <c r="N554" s="411"/>
      <c r="O554" s="411">
        <f>O565</f>
        <v>1411.1</v>
      </c>
      <c r="P554" s="411"/>
      <c r="Q554" s="411">
        <f>Q565</f>
        <v>1411.1</v>
      </c>
      <c r="R554" s="411"/>
      <c r="S554" s="411"/>
      <c r="T554" s="173">
        <f t="shared" si="93"/>
        <v>1</v>
      </c>
      <c r="U554" s="173">
        <f t="shared" si="94"/>
        <v>0.29400366697224767</v>
      </c>
    </row>
    <row r="555" spans="1:21" ht="22.5" hidden="1" x14ac:dyDescent="0.25">
      <c r="A555" s="86" t="s">
        <v>357</v>
      </c>
      <c r="B555" s="86"/>
      <c r="C555" s="86"/>
      <c r="D555" s="411">
        <f>D568</f>
        <v>2659.9</v>
      </c>
      <c r="E555" s="411"/>
      <c r="F555" s="411">
        <f>F568</f>
        <v>2659.9</v>
      </c>
      <c r="G555" s="411"/>
      <c r="H555" s="411"/>
      <c r="I555" s="411">
        <f>I568</f>
        <v>189</v>
      </c>
      <c r="J555" s="411">
        <f>J568</f>
        <v>189</v>
      </c>
      <c r="K555" s="411"/>
      <c r="L555" s="411">
        <f>L568</f>
        <v>189</v>
      </c>
      <c r="M555" s="411"/>
      <c r="N555" s="411"/>
      <c r="O555" s="411">
        <f>O568</f>
        <v>88.7</v>
      </c>
      <c r="P555" s="411"/>
      <c r="Q555" s="411">
        <f>Q568</f>
        <v>88.7</v>
      </c>
      <c r="R555" s="411"/>
      <c r="S555" s="411"/>
      <c r="T555" s="173">
        <f t="shared" si="93"/>
        <v>1</v>
      </c>
      <c r="U555" s="173">
        <f t="shared" si="94"/>
        <v>0.46931216931216935</v>
      </c>
    </row>
    <row r="556" spans="1:21" ht="22.5" hidden="1" x14ac:dyDescent="0.25">
      <c r="A556" s="86" t="s">
        <v>395</v>
      </c>
      <c r="B556" s="86"/>
      <c r="C556" s="86"/>
      <c r="D556" s="411">
        <f>D577</f>
        <v>3882.4</v>
      </c>
      <c r="E556" s="411"/>
      <c r="F556" s="411">
        <f>F577</f>
        <v>3882.4</v>
      </c>
      <c r="G556" s="411"/>
      <c r="H556" s="411"/>
      <c r="I556" s="411">
        <f>I577</f>
        <v>2102.5</v>
      </c>
      <c r="J556" s="411">
        <f>J577</f>
        <v>430.2</v>
      </c>
      <c r="K556" s="411"/>
      <c r="L556" s="411">
        <f>L577</f>
        <v>430.2</v>
      </c>
      <c r="M556" s="411"/>
      <c r="N556" s="411"/>
      <c r="O556" s="411">
        <f>O577</f>
        <v>430.2</v>
      </c>
      <c r="P556" s="411"/>
      <c r="Q556" s="411">
        <f>Q577</f>
        <v>430.2</v>
      </c>
      <c r="R556" s="411"/>
      <c r="S556" s="411"/>
      <c r="T556" s="173">
        <f>L556/I556</f>
        <v>0.20461355529131986</v>
      </c>
      <c r="U556" s="173">
        <f t="shared" si="94"/>
        <v>1</v>
      </c>
    </row>
    <row r="557" spans="1:21" ht="22.5" hidden="1" x14ac:dyDescent="0.25">
      <c r="A557" s="86" t="s">
        <v>363</v>
      </c>
      <c r="B557" s="86"/>
      <c r="C557" s="86"/>
      <c r="D557" s="411">
        <f>D580</f>
        <v>6729.7</v>
      </c>
      <c r="E557" s="411"/>
      <c r="F557" s="411">
        <f>F580</f>
        <v>6729.7</v>
      </c>
      <c r="G557" s="411"/>
      <c r="H557" s="411"/>
      <c r="I557" s="411">
        <f>I580</f>
        <v>3105.6</v>
      </c>
      <c r="J557" s="411">
        <f>J580</f>
        <v>3105.6</v>
      </c>
      <c r="K557" s="411"/>
      <c r="L557" s="411">
        <f>L580</f>
        <v>3105.6</v>
      </c>
      <c r="M557" s="411"/>
      <c r="N557" s="411"/>
      <c r="O557" s="411">
        <f>O580</f>
        <v>1663.6</v>
      </c>
      <c r="P557" s="411"/>
      <c r="Q557" s="411">
        <f>Q580</f>
        <v>1663.6</v>
      </c>
      <c r="R557" s="411"/>
      <c r="S557" s="411"/>
      <c r="T557" s="173">
        <f>L557/I557</f>
        <v>1</v>
      </c>
      <c r="U557" s="173">
        <f t="shared" si="94"/>
        <v>0.53567748583204533</v>
      </c>
    </row>
    <row r="558" spans="1:21" hidden="1" x14ac:dyDescent="0.25">
      <c r="A558" s="604" t="s">
        <v>396</v>
      </c>
      <c r="B558" s="605"/>
      <c r="C558" s="605"/>
      <c r="D558" s="605"/>
      <c r="E558" s="605"/>
      <c r="F558" s="605"/>
      <c r="G558" s="605"/>
      <c r="H558" s="605"/>
      <c r="I558" s="605"/>
      <c r="J558" s="605"/>
      <c r="K558" s="605"/>
      <c r="L558" s="605"/>
      <c r="M558" s="605"/>
      <c r="N558" s="605"/>
      <c r="O558" s="605"/>
      <c r="P558" s="605"/>
      <c r="Q558" s="605"/>
      <c r="R558" s="605"/>
      <c r="S558" s="605"/>
      <c r="T558" s="605"/>
      <c r="U558" s="606"/>
    </row>
    <row r="559" spans="1:21" hidden="1" x14ac:dyDescent="0.25">
      <c r="A559" s="86" t="s">
        <v>109</v>
      </c>
      <c r="B559" s="86"/>
      <c r="C559" s="86"/>
      <c r="D559" s="411">
        <f>D560</f>
        <v>200</v>
      </c>
      <c r="E559" s="411"/>
      <c r="F559" s="411">
        <f>F560</f>
        <v>200</v>
      </c>
      <c r="G559" s="411"/>
      <c r="H559" s="411"/>
      <c r="I559" s="411">
        <f>I560</f>
        <v>200</v>
      </c>
      <c r="J559" s="411">
        <f>J560</f>
        <v>0</v>
      </c>
      <c r="K559" s="411"/>
      <c r="L559" s="411">
        <f>L560</f>
        <v>0</v>
      </c>
      <c r="M559" s="411"/>
      <c r="N559" s="411"/>
      <c r="O559" s="411">
        <f>O560</f>
        <v>0</v>
      </c>
      <c r="P559" s="411"/>
      <c r="Q559" s="411">
        <f>Q560</f>
        <v>0</v>
      </c>
      <c r="R559" s="411"/>
      <c r="S559" s="411"/>
      <c r="T559" s="173">
        <f>J559/I559</f>
        <v>0</v>
      </c>
      <c r="U559" s="173">
        <f>U560</f>
        <v>0</v>
      </c>
    </row>
    <row r="560" spans="1:21" ht="22.5" hidden="1" x14ac:dyDescent="0.25">
      <c r="A560" s="86" t="s">
        <v>365</v>
      </c>
      <c r="B560" s="174" t="s">
        <v>367</v>
      </c>
      <c r="C560" s="174" t="s">
        <v>368</v>
      </c>
      <c r="D560" s="411">
        <v>200</v>
      </c>
      <c r="E560" s="411"/>
      <c r="F560" s="411">
        <v>200</v>
      </c>
      <c r="G560" s="411"/>
      <c r="H560" s="411"/>
      <c r="I560" s="411">
        <v>200</v>
      </c>
      <c r="J560" s="411">
        <v>0</v>
      </c>
      <c r="K560" s="411"/>
      <c r="L560" s="411">
        <v>0</v>
      </c>
      <c r="M560" s="411"/>
      <c r="N560" s="411"/>
      <c r="O560" s="411">
        <v>0</v>
      </c>
      <c r="P560" s="411"/>
      <c r="Q560" s="411">
        <v>0</v>
      </c>
      <c r="R560" s="411"/>
      <c r="S560" s="411"/>
      <c r="T560" s="173">
        <f>J560/I560</f>
        <v>0</v>
      </c>
      <c r="U560" s="173">
        <v>0</v>
      </c>
    </row>
    <row r="561" spans="1:21" hidden="1" x14ac:dyDescent="0.25">
      <c r="A561" s="604" t="s">
        <v>397</v>
      </c>
      <c r="B561" s="605"/>
      <c r="C561" s="605"/>
      <c r="D561" s="605"/>
      <c r="E561" s="605"/>
      <c r="F561" s="605"/>
      <c r="G561" s="605"/>
      <c r="H561" s="605"/>
      <c r="I561" s="605"/>
      <c r="J561" s="605"/>
      <c r="K561" s="605"/>
      <c r="L561" s="605"/>
      <c r="M561" s="605"/>
      <c r="N561" s="605"/>
      <c r="O561" s="605"/>
      <c r="P561" s="605"/>
      <c r="Q561" s="605"/>
      <c r="R561" s="605"/>
      <c r="S561" s="605"/>
      <c r="T561" s="605"/>
      <c r="U561" s="606"/>
    </row>
    <row r="562" spans="1:21" hidden="1" x14ac:dyDescent="0.25">
      <c r="A562" s="86" t="s">
        <v>109</v>
      </c>
      <c r="B562" s="86"/>
      <c r="C562" s="86"/>
      <c r="D562" s="411">
        <f>D563</f>
        <v>6515</v>
      </c>
      <c r="E562" s="411"/>
      <c r="F562" s="411">
        <f>F563</f>
        <v>6515</v>
      </c>
      <c r="G562" s="411"/>
      <c r="H562" s="411"/>
      <c r="I562" s="411">
        <f>I563</f>
        <v>907</v>
      </c>
      <c r="J562" s="411">
        <f>J563</f>
        <v>907</v>
      </c>
      <c r="K562" s="411"/>
      <c r="L562" s="411">
        <f>L563</f>
        <v>907</v>
      </c>
      <c r="M562" s="411"/>
      <c r="N562" s="411"/>
      <c r="O562" s="411">
        <f>O563</f>
        <v>751.5</v>
      </c>
      <c r="P562" s="411"/>
      <c r="Q562" s="411">
        <f>Q563</f>
        <v>751.5</v>
      </c>
      <c r="R562" s="411"/>
      <c r="S562" s="411"/>
      <c r="T562" s="173">
        <f>J562/I562</f>
        <v>1</v>
      </c>
      <c r="U562" s="173">
        <f>O562/J562</f>
        <v>0.82855567805953689</v>
      </c>
    </row>
    <row r="563" spans="1:21" ht="22.5" hidden="1" x14ac:dyDescent="0.25">
      <c r="A563" s="86" t="s">
        <v>398</v>
      </c>
      <c r="B563" s="174" t="s">
        <v>367</v>
      </c>
      <c r="C563" s="174" t="s">
        <v>368</v>
      </c>
      <c r="D563" s="411">
        <v>6515</v>
      </c>
      <c r="E563" s="411"/>
      <c r="F563" s="411">
        <v>6515</v>
      </c>
      <c r="G563" s="411"/>
      <c r="H563" s="411"/>
      <c r="I563" s="411">
        <v>907</v>
      </c>
      <c r="J563" s="411">
        <v>907</v>
      </c>
      <c r="K563" s="411"/>
      <c r="L563" s="411">
        <v>907</v>
      </c>
      <c r="M563" s="411"/>
      <c r="N563" s="411"/>
      <c r="O563" s="411">
        <v>751.5</v>
      </c>
      <c r="P563" s="411"/>
      <c r="Q563" s="411">
        <v>751.5</v>
      </c>
      <c r="R563" s="411"/>
      <c r="S563" s="411"/>
      <c r="T563" s="173">
        <f>J563/I563</f>
        <v>1</v>
      </c>
      <c r="U563" s="173">
        <f>O563/J563</f>
        <v>0.82855567805953689</v>
      </c>
    </row>
    <row r="564" spans="1:21" hidden="1" x14ac:dyDescent="0.25">
      <c r="A564" s="604" t="s">
        <v>399</v>
      </c>
      <c r="B564" s="605"/>
      <c r="C564" s="605"/>
      <c r="D564" s="605"/>
      <c r="E564" s="605"/>
      <c r="F564" s="605"/>
      <c r="G564" s="605"/>
      <c r="H564" s="605"/>
      <c r="I564" s="605"/>
      <c r="J564" s="605"/>
      <c r="K564" s="605"/>
      <c r="L564" s="605"/>
      <c r="M564" s="605"/>
      <c r="N564" s="605"/>
      <c r="O564" s="605"/>
      <c r="P564" s="605"/>
      <c r="Q564" s="605"/>
      <c r="R564" s="605"/>
      <c r="S564" s="605"/>
      <c r="T564" s="605"/>
      <c r="U564" s="606"/>
    </row>
    <row r="565" spans="1:21" hidden="1" x14ac:dyDescent="0.25">
      <c r="A565" s="86" t="s">
        <v>109</v>
      </c>
      <c r="B565" s="86"/>
      <c r="C565" s="86"/>
      <c r="D565" s="411">
        <f>D566</f>
        <v>13797.4</v>
      </c>
      <c r="E565" s="411"/>
      <c r="F565" s="411">
        <f>F566</f>
        <v>13797.4</v>
      </c>
      <c r="G565" s="411"/>
      <c r="H565" s="411"/>
      <c r="I565" s="411">
        <f>I566</f>
        <v>4799.6000000000004</v>
      </c>
      <c r="J565" s="411">
        <f>J566</f>
        <v>4799.6000000000004</v>
      </c>
      <c r="K565" s="411"/>
      <c r="L565" s="411">
        <f>L566</f>
        <v>4799.6000000000004</v>
      </c>
      <c r="M565" s="411"/>
      <c r="N565" s="411"/>
      <c r="O565" s="411">
        <f>O566</f>
        <v>1411.1</v>
      </c>
      <c r="P565" s="411"/>
      <c r="Q565" s="411">
        <f>Q566</f>
        <v>1411.1</v>
      </c>
      <c r="R565" s="411"/>
      <c r="S565" s="411"/>
      <c r="T565" s="173">
        <f>J565/I565</f>
        <v>1</v>
      </c>
      <c r="U565" s="173">
        <f>O565/J565</f>
        <v>0.29400366697224767</v>
      </c>
    </row>
    <row r="566" spans="1:21" ht="22.5" hidden="1" x14ac:dyDescent="0.25">
      <c r="A566" s="86" t="s">
        <v>372</v>
      </c>
      <c r="B566" s="174" t="s">
        <v>367</v>
      </c>
      <c r="C566" s="174" t="s">
        <v>368</v>
      </c>
      <c r="D566" s="411">
        <v>13797.4</v>
      </c>
      <c r="E566" s="411"/>
      <c r="F566" s="411">
        <v>13797.4</v>
      </c>
      <c r="G566" s="411"/>
      <c r="H566" s="411"/>
      <c r="I566" s="411">
        <v>4799.6000000000004</v>
      </c>
      <c r="J566" s="411">
        <v>4799.6000000000004</v>
      </c>
      <c r="K566" s="411"/>
      <c r="L566" s="411">
        <v>4799.6000000000004</v>
      </c>
      <c r="M566" s="411"/>
      <c r="N566" s="411"/>
      <c r="O566" s="411">
        <v>1411.1</v>
      </c>
      <c r="P566" s="411"/>
      <c r="Q566" s="411">
        <v>1411.1</v>
      </c>
      <c r="R566" s="411"/>
      <c r="S566" s="411"/>
      <c r="T566" s="173">
        <f>J566/I566</f>
        <v>1</v>
      </c>
      <c r="U566" s="173">
        <f>O566/J566</f>
        <v>0.29400366697224767</v>
      </c>
    </row>
    <row r="567" spans="1:21" hidden="1" x14ac:dyDescent="0.25">
      <c r="A567" s="604" t="s">
        <v>400</v>
      </c>
      <c r="B567" s="605"/>
      <c r="C567" s="605"/>
      <c r="D567" s="605"/>
      <c r="E567" s="605"/>
      <c r="F567" s="605"/>
      <c r="G567" s="605"/>
      <c r="H567" s="605"/>
      <c r="I567" s="605"/>
      <c r="J567" s="605"/>
      <c r="K567" s="605"/>
      <c r="L567" s="605"/>
      <c r="M567" s="605"/>
      <c r="N567" s="605"/>
      <c r="O567" s="605"/>
      <c r="P567" s="605"/>
      <c r="Q567" s="605"/>
      <c r="R567" s="605"/>
      <c r="S567" s="605"/>
      <c r="T567" s="605"/>
      <c r="U567" s="606"/>
    </row>
    <row r="568" spans="1:21" hidden="1" x14ac:dyDescent="0.25">
      <c r="A568" s="86" t="s">
        <v>109</v>
      </c>
      <c r="B568" s="86"/>
      <c r="C568" s="86"/>
      <c r="D568" s="411">
        <f>D569</f>
        <v>2659.9</v>
      </c>
      <c r="E568" s="411"/>
      <c r="F568" s="411">
        <f>F569</f>
        <v>2659.9</v>
      </c>
      <c r="G568" s="411"/>
      <c r="H568" s="411"/>
      <c r="I568" s="411">
        <f>I569</f>
        <v>189</v>
      </c>
      <c r="J568" s="411">
        <f>J569</f>
        <v>189</v>
      </c>
      <c r="K568" s="411"/>
      <c r="L568" s="411">
        <f>L569</f>
        <v>189</v>
      </c>
      <c r="M568" s="411"/>
      <c r="N568" s="411"/>
      <c r="O568" s="411">
        <f>O569</f>
        <v>88.7</v>
      </c>
      <c r="P568" s="411"/>
      <c r="Q568" s="411">
        <f>Q569</f>
        <v>88.7</v>
      </c>
      <c r="R568" s="411"/>
      <c r="S568" s="411"/>
      <c r="T568" s="173">
        <f>J568/I568</f>
        <v>1</v>
      </c>
      <c r="U568" s="173">
        <f>O568/J568</f>
        <v>0.46931216931216935</v>
      </c>
    </row>
    <row r="569" spans="1:21" ht="22.5" hidden="1" x14ac:dyDescent="0.25">
      <c r="A569" s="86" t="s">
        <v>401</v>
      </c>
      <c r="B569" s="174" t="s">
        <v>367</v>
      </c>
      <c r="C569" s="174" t="s">
        <v>368</v>
      </c>
      <c r="D569" s="411">
        <v>2659.9</v>
      </c>
      <c r="E569" s="411"/>
      <c r="F569" s="411">
        <v>2659.9</v>
      </c>
      <c r="G569" s="411"/>
      <c r="H569" s="411"/>
      <c r="I569" s="411">
        <v>189</v>
      </c>
      <c r="J569" s="411">
        <v>189</v>
      </c>
      <c r="K569" s="411"/>
      <c r="L569" s="411">
        <v>189</v>
      </c>
      <c r="M569" s="411"/>
      <c r="N569" s="411"/>
      <c r="O569" s="411">
        <v>88.7</v>
      </c>
      <c r="P569" s="411"/>
      <c r="Q569" s="411">
        <v>88.7</v>
      </c>
      <c r="R569" s="411"/>
      <c r="S569" s="411"/>
      <c r="T569" s="173">
        <f>J569/I569</f>
        <v>1</v>
      </c>
      <c r="U569" s="173">
        <f>O569/J569</f>
        <v>0.46931216931216935</v>
      </c>
    </row>
    <row r="570" spans="1:21" hidden="1" x14ac:dyDescent="0.25">
      <c r="A570" s="604" t="s">
        <v>402</v>
      </c>
      <c r="B570" s="605"/>
      <c r="C570" s="605"/>
      <c r="D570" s="605"/>
      <c r="E570" s="605"/>
      <c r="F570" s="605"/>
      <c r="G570" s="605"/>
      <c r="H570" s="605"/>
      <c r="I570" s="605"/>
      <c r="J570" s="605"/>
      <c r="K570" s="605"/>
      <c r="L570" s="605"/>
      <c r="M570" s="605"/>
      <c r="N570" s="605"/>
      <c r="O570" s="605"/>
      <c r="P570" s="605"/>
      <c r="Q570" s="605"/>
      <c r="R570" s="605"/>
      <c r="S570" s="605"/>
      <c r="T570" s="605"/>
      <c r="U570" s="606"/>
    </row>
    <row r="571" spans="1:21" hidden="1" x14ac:dyDescent="0.25">
      <c r="A571" s="86" t="s">
        <v>109</v>
      </c>
      <c r="B571" s="86"/>
      <c r="C571" s="86"/>
      <c r="D571" s="411">
        <f t="shared" ref="D571:S571" si="95">D572</f>
        <v>0</v>
      </c>
      <c r="E571" s="411">
        <f t="shared" si="95"/>
        <v>0</v>
      </c>
      <c r="F571" s="411">
        <f t="shared" si="95"/>
        <v>0</v>
      </c>
      <c r="G571" s="411">
        <f t="shared" si="95"/>
        <v>0</v>
      </c>
      <c r="H571" s="411">
        <f t="shared" si="95"/>
        <v>0</v>
      </c>
      <c r="I571" s="411">
        <f t="shared" si="95"/>
        <v>0</v>
      </c>
      <c r="J571" s="411">
        <f t="shared" si="95"/>
        <v>0</v>
      </c>
      <c r="K571" s="411">
        <f t="shared" si="95"/>
        <v>0</v>
      </c>
      <c r="L571" s="411">
        <f t="shared" si="95"/>
        <v>0</v>
      </c>
      <c r="M571" s="411">
        <f t="shared" si="95"/>
        <v>0</v>
      </c>
      <c r="N571" s="411">
        <f t="shared" si="95"/>
        <v>0</v>
      </c>
      <c r="O571" s="411">
        <f t="shared" si="95"/>
        <v>0</v>
      </c>
      <c r="P571" s="411">
        <f t="shared" si="95"/>
        <v>0</v>
      </c>
      <c r="Q571" s="411">
        <f t="shared" si="95"/>
        <v>0</v>
      </c>
      <c r="R571" s="411">
        <f t="shared" si="95"/>
        <v>0</v>
      </c>
      <c r="S571" s="411">
        <f t="shared" si="95"/>
        <v>0</v>
      </c>
      <c r="T571" s="173" t="e">
        <f>J571/I571</f>
        <v>#DIV/0!</v>
      </c>
      <c r="U571" s="173" t="e">
        <f>O571/J571</f>
        <v>#DIV/0!</v>
      </c>
    </row>
    <row r="572" spans="1:21" ht="22.5" hidden="1" x14ac:dyDescent="0.25">
      <c r="A572" s="86" t="s">
        <v>354</v>
      </c>
      <c r="B572" s="86"/>
      <c r="C572" s="86"/>
      <c r="D572" s="411"/>
      <c r="E572" s="411">
        <v>0</v>
      </c>
      <c r="F572" s="411"/>
      <c r="G572" s="411">
        <v>0</v>
      </c>
      <c r="H572" s="411">
        <v>0</v>
      </c>
      <c r="I572" s="411"/>
      <c r="J572" s="411"/>
      <c r="K572" s="411">
        <v>0</v>
      </c>
      <c r="L572" s="411"/>
      <c r="M572" s="411">
        <v>0</v>
      </c>
      <c r="N572" s="411">
        <v>0</v>
      </c>
      <c r="O572" s="411"/>
      <c r="P572" s="411">
        <v>0</v>
      </c>
      <c r="Q572" s="411"/>
      <c r="R572" s="411">
        <v>0</v>
      </c>
      <c r="S572" s="411">
        <v>0</v>
      </c>
      <c r="T572" s="173" t="e">
        <f>J572/I572</f>
        <v>#DIV/0!</v>
      </c>
      <c r="U572" s="173" t="e">
        <f>O572/J572</f>
        <v>#DIV/0!</v>
      </c>
    </row>
    <row r="573" spans="1:21" hidden="1" x14ac:dyDescent="0.25">
      <c r="A573" s="614" t="s">
        <v>403</v>
      </c>
      <c r="B573" s="615"/>
      <c r="C573" s="615"/>
      <c r="D573" s="615"/>
      <c r="E573" s="615"/>
      <c r="F573" s="615"/>
      <c r="G573" s="615"/>
      <c r="H573" s="615"/>
      <c r="I573" s="615"/>
      <c r="J573" s="615"/>
      <c r="K573" s="615"/>
      <c r="L573" s="615"/>
      <c r="M573" s="615"/>
      <c r="N573" s="615"/>
      <c r="O573" s="615"/>
      <c r="P573" s="615"/>
      <c r="Q573" s="615"/>
      <c r="R573" s="615"/>
      <c r="S573" s="615"/>
      <c r="T573" s="615"/>
      <c r="U573" s="616"/>
    </row>
    <row r="574" spans="1:21" hidden="1" x14ac:dyDescent="0.25">
      <c r="A574" s="86" t="s">
        <v>109</v>
      </c>
      <c r="B574" s="86"/>
      <c r="C574" s="86"/>
      <c r="D574" s="411">
        <f>D575</f>
        <v>750</v>
      </c>
      <c r="E574" s="411"/>
      <c r="F574" s="411">
        <f>F575</f>
        <v>750</v>
      </c>
      <c r="G574" s="411"/>
      <c r="H574" s="411"/>
      <c r="I574" s="411">
        <f>I575</f>
        <v>561</v>
      </c>
      <c r="J574" s="411">
        <f>J575</f>
        <v>561</v>
      </c>
      <c r="K574" s="411"/>
      <c r="L574" s="411">
        <f>L575</f>
        <v>561</v>
      </c>
      <c r="M574" s="411"/>
      <c r="N574" s="411"/>
      <c r="O574" s="411">
        <f>O575</f>
        <v>409.3</v>
      </c>
      <c r="P574" s="411"/>
      <c r="Q574" s="411">
        <f>Q575</f>
        <v>409.3</v>
      </c>
      <c r="R574" s="411"/>
      <c r="S574" s="411"/>
      <c r="T574" s="173">
        <f>J574/I574</f>
        <v>1</v>
      </c>
      <c r="U574" s="173">
        <f>O574/J574</f>
        <v>0.72959001782531197</v>
      </c>
    </row>
    <row r="575" spans="1:21" ht="22.5" hidden="1" x14ac:dyDescent="0.25">
      <c r="A575" s="86" t="s">
        <v>353</v>
      </c>
      <c r="B575" s="174" t="s">
        <v>367</v>
      </c>
      <c r="C575" s="174" t="s">
        <v>368</v>
      </c>
      <c r="D575" s="411">
        <v>750</v>
      </c>
      <c r="E575" s="411"/>
      <c r="F575" s="411">
        <v>750</v>
      </c>
      <c r="G575" s="411"/>
      <c r="H575" s="411"/>
      <c r="I575" s="411">
        <v>561</v>
      </c>
      <c r="J575" s="411">
        <v>561</v>
      </c>
      <c r="K575" s="411"/>
      <c r="L575" s="411">
        <v>561</v>
      </c>
      <c r="M575" s="411"/>
      <c r="N575" s="411"/>
      <c r="O575" s="411">
        <v>409.3</v>
      </c>
      <c r="P575" s="411"/>
      <c r="Q575" s="411">
        <v>409.3</v>
      </c>
      <c r="R575" s="411"/>
      <c r="S575" s="411"/>
      <c r="T575" s="173">
        <f>J575/I575</f>
        <v>1</v>
      </c>
      <c r="U575" s="173">
        <f>O575/J575</f>
        <v>0.72959001782531197</v>
      </c>
    </row>
    <row r="576" spans="1:21" hidden="1" x14ac:dyDescent="0.25">
      <c r="A576" s="604" t="s">
        <v>404</v>
      </c>
      <c r="B576" s="605"/>
      <c r="C576" s="605"/>
      <c r="D576" s="605"/>
      <c r="E576" s="605"/>
      <c r="F576" s="605"/>
      <c r="G576" s="605"/>
      <c r="H576" s="605"/>
      <c r="I576" s="605"/>
      <c r="J576" s="605"/>
      <c r="K576" s="605"/>
      <c r="L576" s="605"/>
      <c r="M576" s="605"/>
      <c r="N576" s="605"/>
      <c r="O576" s="605"/>
      <c r="P576" s="605"/>
      <c r="Q576" s="605"/>
      <c r="R576" s="605"/>
      <c r="S576" s="605"/>
      <c r="T576" s="605"/>
      <c r="U576" s="606"/>
    </row>
    <row r="577" spans="1:21" hidden="1" x14ac:dyDescent="0.25">
      <c r="A577" s="86" t="s">
        <v>109</v>
      </c>
      <c r="B577" s="86"/>
      <c r="C577" s="86"/>
      <c r="D577" s="411">
        <f>D578</f>
        <v>3882.4</v>
      </c>
      <c r="E577" s="411"/>
      <c r="F577" s="411">
        <f>F578</f>
        <v>3882.4</v>
      </c>
      <c r="G577" s="411"/>
      <c r="H577" s="411"/>
      <c r="I577" s="411">
        <f>I578</f>
        <v>2102.5</v>
      </c>
      <c r="J577" s="411">
        <f>J578</f>
        <v>430.2</v>
      </c>
      <c r="K577" s="411"/>
      <c r="L577" s="411">
        <f>L578</f>
        <v>430.2</v>
      </c>
      <c r="M577" s="411"/>
      <c r="N577" s="411"/>
      <c r="O577" s="411">
        <f>O578</f>
        <v>430.2</v>
      </c>
      <c r="P577" s="411"/>
      <c r="Q577" s="411">
        <f>Q578</f>
        <v>430.2</v>
      </c>
      <c r="R577" s="411"/>
      <c r="S577" s="411"/>
      <c r="T577" s="173">
        <f>J577/I577</f>
        <v>0.20461355529131986</v>
      </c>
      <c r="U577" s="173">
        <f>O577/J577</f>
        <v>1</v>
      </c>
    </row>
    <row r="578" spans="1:21" ht="22.5" hidden="1" x14ac:dyDescent="0.25">
      <c r="A578" s="86" t="s">
        <v>395</v>
      </c>
      <c r="B578" s="174" t="s">
        <v>367</v>
      </c>
      <c r="C578" s="174" t="s">
        <v>368</v>
      </c>
      <c r="D578" s="411">
        <v>3882.4</v>
      </c>
      <c r="E578" s="411"/>
      <c r="F578" s="411">
        <v>3882.4</v>
      </c>
      <c r="G578" s="411"/>
      <c r="H578" s="411"/>
      <c r="I578" s="411">
        <v>2102.5</v>
      </c>
      <c r="J578" s="411">
        <v>430.2</v>
      </c>
      <c r="K578" s="411"/>
      <c r="L578" s="411">
        <v>430.2</v>
      </c>
      <c r="M578" s="411"/>
      <c r="N578" s="411"/>
      <c r="O578" s="411">
        <v>430.2</v>
      </c>
      <c r="P578" s="411"/>
      <c r="Q578" s="411">
        <v>430.2</v>
      </c>
      <c r="R578" s="411"/>
      <c r="S578" s="411"/>
      <c r="T578" s="173">
        <f>J578/I578</f>
        <v>0.20461355529131986</v>
      </c>
      <c r="U578" s="173">
        <f>O578/J578</f>
        <v>1</v>
      </c>
    </row>
    <row r="579" spans="1:21" hidden="1" x14ac:dyDescent="0.25">
      <c r="A579" s="604" t="s">
        <v>405</v>
      </c>
      <c r="B579" s="605"/>
      <c r="C579" s="605"/>
      <c r="D579" s="605"/>
      <c r="E579" s="605"/>
      <c r="F579" s="605"/>
      <c r="G579" s="605"/>
      <c r="H579" s="605"/>
      <c r="I579" s="605"/>
      <c r="J579" s="605"/>
      <c r="K579" s="605"/>
      <c r="L579" s="605"/>
      <c r="M579" s="605"/>
      <c r="N579" s="605"/>
      <c r="O579" s="605"/>
      <c r="P579" s="605"/>
      <c r="Q579" s="605"/>
      <c r="R579" s="605"/>
      <c r="S579" s="605"/>
      <c r="T579" s="605"/>
      <c r="U579" s="606"/>
    </row>
    <row r="580" spans="1:21" hidden="1" x14ac:dyDescent="0.25">
      <c r="A580" s="86" t="s">
        <v>109</v>
      </c>
      <c r="B580" s="86"/>
      <c r="C580" s="86"/>
      <c r="D580" s="411">
        <f>D581</f>
        <v>6729.7</v>
      </c>
      <c r="E580" s="411"/>
      <c r="F580" s="411">
        <f>F581</f>
        <v>6729.7</v>
      </c>
      <c r="G580" s="411"/>
      <c r="H580" s="411"/>
      <c r="I580" s="411">
        <f>I581</f>
        <v>3105.6</v>
      </c>
      <c r="J580" s="411">
        <f>J581</f>
        <v>3105.6</v>
      </c>
      <c r="K580" s="411"/>
      <c r="L580" s="411">
        <f>L581</f>
        <v>3105.6</v>
      </c>
      <c r="M580" s="411"/>
      <c r="N580" s="411"/>
      <c r="O580" s="411">
        <f>O581</f>
        <v>1663.6</v>
      </c>
      <c r="P580" s="411"/>
      <c r="Q580" s="411">
        <f>Q581</f>
        <v>1663.6</v>
      </c>
      <c r="R580" s="411"/>
      <c r="S580" s="411"/>
      <c r="T580" s="173">
        <f>J580/I580</f>
        <v>1</v>
      </c>
      <c r="U580" s="173">
        <f>O580/J580</f>
        <v>0.53567748583204533</v>
      </c>
    </row>
    <row r="581" spans="1:21" ht="22.5" hidden="1" x14ac:dyDescent="0.25">
      <c r="A581" s="86" t="s">
        <v>363</v>
      </c>
      <c r="B581" s="174" t="s">
        <v>367</v>
      </c>
      <c r="C581" s="174" t="s">
        <v>368</v>
      </c>
      <c r="D581" s="411">
        <v>6729.7</v>
      </c>
      <c r="E581" s="411"/>
      <c r="F581" s="411">
        <v>6729.7</v>
      </c>
      <c r="G581" s="411"/>
      <c r="H581" s="411"/>
      <c r="I581" s="411">
        <v>3105.6</v>
      </c>
      <c r="J581" s="411">
        <v>3105.6</v>
      </c>
      <c r="K581" s="411"/>
      <c r="L581" s="411">
        <v>3105.6</v>
      </c>
      <c r="M581" s="411"/>
      <c r="N581" s="411"/>
      <c r="O581" s="411">
        <v>1663.6</v>
      </c>
      <c r="P581" s="411"/>
      <c r="Q581" s="411">
        <v>1663.6</v>
      </c>
      <c r="R581" s="411"/>
      <c r="S581" s="411"/>
      <c r="T581" s="173">
        <f>J581/I581</f>
        <v>1</v>
      </c>
      <c r="U581" s="173">
        <f>O581/J581</f>
        <v>0.53567748583204533</v>
      </c>
    </row>
    <row r="582" spans="1:21" hidden="1" x14ac:dyDescent="0.25">
      <c r="A582" s="604" t="s">
        <v>406</v>
      </c>
      <c r="B582" s="605"/>
      <c r="C582" s="605"/>
      <c r="D582" s="605"/>
      <c r="E582" s="605"/>
      <c r="F582" s="605"/>
      <c r="G582" s="605"/>
      <c r="H582" s="605"/>
      <c r="I582" s="605"/>
      <c r="J582" s="605"/>
      <c r="K582" s="605"/>
      <c r="L582" s="605"/>
      <c r="M582" s="605"/>
      <c r="N582" s="605"/>
      <c r="O582" s="605"/>
      <c r="P582" s="605"/>
      <c r="Q582" s="605"/>
      <c r="R582" s="605"/>
      <c r="S582" s="605"/>
      <c r="T582" s="605"/>
      <c r="U582" s="606"/>
    </row>
    <row r="583" spans="1:21" hidden="1" x14ac:dyDescent="0.25">
      <c r="A583" s="86" t="s">
        <v>109</v>
      </c>
      <c r="B583" s="86"/>
      <c r="C583" s="86"/>
      <c r="D583" s="411">
        <f t="shared" ref="D583:S583" si="96">D584</f>
        <v>0</v>
      </c>
      <c r="E583" s="411">
        <f t="shared" si="96"/>
        <v>0</v>
      </c>
      <c r="F583" s="411">
        <f t="shared" si="96"/>
        <v>0</v>
      </c>
      <c r="G583" s="411">
        <f t="shared" si="96"/>
        <v>0</v>
      </c>
      <c r="H583" s="411">
        <f t="shared" si="96"/>
        <v>0</v>
      </c>
      <c r="I583" s="411">
        <f t="shared" si="96"/>
        <v>0</v>
      </c>
      <c r="J583" s="411">
        <f t="shared" si="96"/>
        <v>0</v>
      </c>
      <c r="K583" s="411">
        <f t="shared" si="96"/>
        <v>0</v>
      </c>
      <c r="L583" s="411">
        <f t="shared" si="96"/>
        <v>0</v>
      </c>
      <c r="M583" s="411">
        <f t="shared" si="96"/>
        <v>0</v>
      </c>
      <c r="N583" s="411">
        <f t="shared" si="96"/>
        <v>0</v>
      </c>
      <c r="O583" s="411">
        <f t="shared" si="96"/>
        <v>0</v>
      </c>
      <c r="P583" s="411">
        <f t="shared" si="96"/>
        <v>0</v>
      </c>
      <c r="Q583" s="411">
        <f t="shared" si="96"/>
        <v>0</v>
      </c>
      <c r="R583" s="411">
        <f t="shared" si="96"/>
        <v>0</v>
      </c>
      <c r="S583" s="411">
        <f t="shared" si="96"/>
        <v>0</v>
      </c>
      <c r="T583" s="173" t="e">
        <f>J583/I583</f>
        <v>#DIV/0!</v>
      </c>
      <c r="U583" s="173" t="e">
        <f>O583/J583</f>
        <v>#DIV/0!</v>
      </c>
    </row>
    <row r="584" spans="1:21" ht="22.5" hidden="1" x14ac:dyDescent="0.25">
      <c r="A584" s="86" t="s">
        <v>353</v>
      </c>
      <c r="B584" s="86"/>
      <c r="C584" s="86"/>
      <c r="D584" s="411"/>
      <c r="E584" s="411">
        <v>0</v>
      </c>
      <c r="F584" s="411"/>
      <c r="G584" s="411">
        <v>0</v>
      </c>
      <c r="H584" s="411">
        <v>0</v>
      </c>
      <c r="I584" s="411"/>
      <c r="J584" s="411"/>
      <c r="K584" s="411">
        <v>0</v>
      </c>
      <c r="L584" s="411"/>
      <c r="M584" s="411">
        <v>0</v>
      </c>
      <c r="N584" s="411">
        <v>0</v>
      </c>
      <c r="O584" s="411"/>
      <c r="P584" s="411">
        <v>0</v>
      </c>
      <c r="Q584" s="411"/>
      <c r="R584" s="411">
        <v>0</v>
      </c>
      <c r="S584" s="411">
        <v>0</v>
      </c>
      <c r="T584" s="173" t="e">
        <f>J584/I584</f>
        <v>#DIV/0!</v>
      </c>
      <c r="U584" s="173" t="e">
        <f>O584/J584</f>
        <v>#DIV/0!</v>
      </c>
    </row>
    <row r="585" spans="1:21" hidden="1" x14ac:dyDescent="0.25">
      <c r="A585" s="604" t="s">
        <v>407</v>
      </c>
      <c r="B585" s="605"/>
      <c r="C585" s="605"/>
      <c r="D585" s="605"/>
      <c r="E585" s="605"/>
      <c r="F585" s="605"/>
      <c r="G585" s="605"/>
      <c r="H585" s="605"/>
      <c r="I585" s="605"/>
      <c r="J585" s="605"/>
      <c r="K585" s="605"/>
      <c r="L585" s="605"/>
      <c r="M585" s="605"/>
      <c r="N585" s="605"/>
      <c r="O585" s="605"/>
      <c r="P585" s="605"/>
      <c r="Q585" s="605"/>
      <c r="R585" s="605"/>
      <c r="S585" s="605"/>
      <c r="T585" s="605"/>
      <c r="U585" s="606"/>
    </row>
    <row r="586" spans="1:21" hidden="1" x14ac:dyDescent="0.25">
      <c r="A586" s="86" t="s">
        <v>109</v>
      </c>
      <c r="B586" s="86"/>
      <c r="C586" s="86"/>
      <c r="D586" s="411">
        <f>D587</f>
        <v>15</v>
      </c>
      <c r="E586" s="411"/>
      <c r="F586" s="411">
        <f>F587</f>
        <v>15</v>
      </c>
      <c r="G586" s="411"/>
      <c r="H586" s="411"/>
      <c r="I586" s="411">
        <f>I587</f>
        <v>0</v>
      </c>
      <c r="J586" s="411">
        <f>J587</f>
        <v>0</v>
      </c>
      <c r="K586" s="411"/>
      <c r="L586" s="411">
        <f>L587</f>
        <v>0</v>
      </c>
      <c r="M586" s="411"/>
      <c r="N586" s="411"/>
      <c r="O586" s="411">
        <f>O587</f>
        <v>0</v>
      </c>
      <c r="P586" s="411"/>
      <c r="Q586" s="411">
        <f>Q587</f>
        <v>0</v>
      </c>
      <c r="R586" s="411"/>
      <c r="S586" s="411"/>
      <c r="T586" s="173">
        <f>T587</f>
        <v>0</v>
      </c>
      <c r="U586" s="173">
        <f>U587</f>
        <v>0</v>
      </c>
    </row>
    <row r="587" spans="1:21" ht="22.5" hidden="1" x14ac:dyDescent="0.25">
      <c r="A587" s="86" t="s">
        <v>365</v>
      </c>
      <c r="B587" s="174" t="s">
        <v>367</v>
      </c>
      <c r="C587" s="174" t="s">
        <v>368</v>
      </c>
      <c r="D587" s="411">
        <v>15</v>
      </c>
      <c r="E587" s="411"/>
      <c r="F587" s="411">
        <v>15</v>
      </c>
      <c r="G587" s="411"/>
      <c r="H587" s="411"/>
      <c r="I587" s="411">
        <v>0</v>
      </c>
      <c r="J587" s="411">
        <v>0</v>
      </c>
      <c r="K587" s="411"/>
      <c r="L587" s="411">
        <v>0</v>
      </c>
      <c r="M587" s="411"/>
      <c r="N587" s="411"/>
      <c r="O587" s="411">
        <v>0</v>
      </c>
      <c r="P587" s="411"/>
      <c r="Q587" s="411">
        <v>0</v>
      </c>
      <c r="R587" s="411"/>
      <c r="S587" s="411"/>
      <c r="T587" s="173">
        <v>0</v>
      </c>
      <c r="U587" s="173">
        <v>0</v>
      </c>
    </row>
    <row r="588" spans="1:21" x14ac:dyDescent="0.25">
      <c r="A588" s="493" t="s">
        <v>408</v>
      </c>
      <c r="B588" s="494"/>
      <c r="C588" s="494"/>
      <c r="D588" s="494"/>
      <c r="E588" s="494"/>
      <c r="F588" s="494"/>
      <c r="G588" s="494"/>
      <c r="H588" s="494"/>
      <c r="I588" s="494"/>
      <c r="J588" s="494"/>
      <c r="K588" s="494"/>
      <c r="L588" s="494"/>
      <c r="M588" s="494"/>
      <c r="N588" s="494"/>
      <c r="O588" s="494"/>
      <c r="P588" s="494"/>
      <c r="Q588" s="494"/>
      <c r="R588" s="494"/>
      <c r="S588" s="494"/>
      <c r="T588" s="494"/>
      <c r="U588" s="495"/>
    </row>
    <row r="589" spans="1:21" x14ac:dyDescent="0.25">
      <c r="A589" s="86" t="s">
        <v>109</v>
      </c>
      <c r="B589" s="86"/>
      <c r="C589" s="86"/>
      <c r="D589" s="411">
        <f>SUM(D590:D596)</f>
        <v>5816.9000000000005</v>
      </c>
      <c r="E589" s="411"/>
      <c r="F589" s="411">
        <f>SUM(F590:F596)</f>
        <v>5816.9000000000005</v>
      </c>
      <c r="G589" s="411"/>
      <c r="H589" s="411"/>
      <c r="I589" s="411">
        <f>SUM(I590:I596)</f>
        <v>46.1</v>
      </c>
      <c r="J589" s="411">
        <f>SUM(J590:J596)</f>
        <v>46.1</v>
      </c>
      <c r="K589" s="411"/>
      <c r="L589" s="411">
        <f>SUM(L590:L596)</f>
        <v>46.1</v>
      </c>
      <c r="M589" s="411"/>
      <c r="N589" s="411"/>
      <c r="O589" s="411">
        <f>SUM(O590:O596)</f>
        <v>0</v>
      </c>
      <c r="P589" s="411"/>
      <c r="Q589" s="411">
        <f>SUM(Q590:Q596)</f>
        <v>0</v>
      </c>
      <c r="R589" s="411"/>
      <c r="S589" s="411"/>
      <c r="T589" s="173">
        <f t="shared" ref="T589" si="97">J589/I589</f>
        <v>1</v>
      </c>
      <c r="U589" s="173">
        <f t="shared" ref="U589:U593" si="98">O589/J589</f>
        <v>0</v>
      </c>
    </row>
    <row r="590" spans="1:21" ht="33.75" hidden="1" x14ac:dyDescent="0.25">
      <c r="A590" s="86" t="s">
        <v>350</v>
      </c>
      <c r="B590" s="407"/>
      <c r="C590" s="407"/>
      <c r="D590" s="411"/>
      <c r="E590" s="411"/>
      <c r="F590" s="411"/>
      <c r="G590" s="411"/>
      <c r="H590" s="411"/>
      <c r="I590" s="411"/>
      <c r="J590" s="411"/>
      <c r="K590" s="411"/>
      <c r="L590" s="411"/>
      <c r="M590" s="411"/>
      <c r="N590" s="411"/>
      <c r="O590" s="411"/>
      <c r="P590" s="411"/>
      <c r="Q590" s="411"/>
      <c r="R590" s="411"/>
      <c r="S590" s="411"/>
      <c r="T590" s="173"/>
      <c r="U590" s="173"/>
    </row>
    <row r="591" spans="1:21" ht="22.5" hidden="1" x14ac:dyDescent="0.25">
      <c r="A591" s="86" t="s">
        <v>353</v>
      </c>
      <c r="B591" s="407"/>
      <c r="C591" s="407"/>
      <c r="D591" s="411">
        <f>D598</f>
        <v>159</v>
      </c>
      <c r="E591" s="411"/>
      <c r="F591" s="411">
        <f>F598</f>
        <v>159</v>
      </c>
      <c r="G591" s="411"/>
      <c r="H591" s="411"/>
      <c r="I591" s="411">
        <f>I598</f>
        <v>0</v>
      </c>
      <c r="J591" s="411">
        <f>J598</f>
        <v>0</v>
      </c>
      <c r="K591" s="411"/>
      <c r="L591" s="411">
        <f>L598</f>
        <v>0</v>
      </c>
      <c r="M591" s="411"/>
      <c r="N591" s="411"/>
      <c r="O591" s="411">
        <f>O598</f>
        <v>0</v>
      </c>
      <c r="P591" s="411"/>
      <c r="Q591" s="411">
        <f>Q598</f>
        <v>0</v>
      </c>
      <c r="R591" s="411"/>
      <c r="S591" s="411"/>
      <c r="T591" s="173">
        <v>0</v>
      </c>
      <c r="U591" s="173">
        <v>0</v>
      </c>
    </row>
    <row r="592" spans="1:21" ht="33.75" hidden="1" x14ac:dyDescent="0.25">
      <c r="A592" s="86" t="s">
        <v>358</v>
      </c>
      <c r="B592" s="407"/>
      <c r="C592" s="407"/>
      <c r="D592" s="411">
        <f>D616</f>
        <v>3841</v>
      </c>
      <c r="E592" s="411"/>
      <c r="F592" s="411">
        <f>F616</f>
        <v>3841</v>
      </c>
      <c r="G592" s="411"/>
      <c r="H592" s="411"/>
      <c r="I592" s="411">
        <f>I616</f>
        <v>0</v>
      </c>
      <c r="J592" s="411">
        <f>J616</f>
        <v>0</v>
      </c>
      <c r="K592" s="411"/>
      <c r="L592" s="411">
        <f>L616</f>
        <v>0</v>
      </c>
      <c r="M592" s="411"/>
      <c r="N592" s="411"/>
      <c r="O592" s="411">
        <f>O616</f>
        <v>0</v>
      </c>
      <c r="P592" s="411"/>
      <c r="Q592" s="411">
        <f>Q616</f>
        <v>0</v>
      </c>
      <c r="R592" s="411"/>
      <c r="S592" s="411"/>
      <c r="T592" s="173">
        <v>0</v>
      </c>
      <c r="U592" s="173">
        <v>0</v>
      </c>
    </row>
    <row r="593" spans="1:21" ht="22.5" hidden="1" x14ac:dyDescent="0.25">
      <c r="A593" s="86" t="s">
        <v>354</v>
      </c>
      <c r="B593" s="407"/>
      <c r="C593" s="407"/>
      <c r="D593" s="411">
        <f>D601</f>
        <v>102.3</v>
      </c>
      <c r="E593" s="411"/>
      <c r="F593" s="411">
        <f>F601</f>
        <v>102.3</v>
      </c>
      <c r="G593" s="411"/>
      <c r="H593" s="411"/>
      <c r="I593" s="411">
        <f>I601</f>
        <v>46.1</v>
      </c>
      <c r="J593" s="411">
        <f>J601</f>
        <v>46.1</v>
      </c>
      <c r="K593" s="411"/>
      <c r="L593" s="411">
        <f>L601</f>
        <v>46.1</v>
      </c>
      <c r="M593" s="411"/>
      <c r="N593" s="411"/>
      <c r="O593" s="411">
        <f>O601</f>
        <v>0</v>
      </c>
      <c r="P593" s="411"/>
      <c r="Q593" s="411">
        <f>Q601</f>
        <v>0</v>
      </c>
      <c r="R593" s="411"/>
      <c r="S593" s="411"/>
      <c r="T593" s="173">
        <f>J593/I593</f>
        <v>1</v>
      </c>
      <c r="U593" s="173">
        <f t="shared" si="98"/>
        <v>0</v>
      </c>
    </row>
    <row r="594" spans="1:21" ht="22.5" hidden="1" x14ac:dyDescent="0.25">
      <c r="A594" s="86" t="s">
        <v>355</v>
      </c>
      <c r="B594" s="407"/>
      <c r="C594" s="407"/>
      <c r="D594" s="411">
        <f>D604</f>
        <v>200</v>
      </c>
      <c r="E594" s="411"/>
      <c r="F594" s="411">
        <f>F604</f>
        <v>200</v>
      </c>
      <c r="G594" s="411"/>
      <c r="H594" s="411"/>
      <c r="I594" s="411">
        <f>I604</f>
        <v>0</v>
      </c>
      <c r="J594" s="411">
        <f>J604</f>
        <v>0</v>
      </c>
      <c r="K594" s="411"/>
      <c r="L594" s="411">
        <f>L604</f>
        <v>0</v>
      </c>
      <c r="M594" s="411"/>
      <c r="N594" s="411"/>
      <c r="O594" s="411">
        <f>O604</f>
        <v>0</v>
      </c>
      <c r="P594" s="411"/>
      <c r="Q594" s="411">
        <f>Q604</f>
        <v>0</v>
      </c>
      <c r="R594" s="411"/>
      <c r="S594" s="411"/>
      <c r="T594" s="173">
        <v>0</v>
      </c>
      <c r="U594" s="173">
        <v>0</v>
      </c>
    </row>
    <row r="595" spans="1:21" ht="33.75" hidden="1" x14ac:dyDescent="0.25">
      <c r="A595" s="86" t="s">
        <v>356</v>
      </c>
      <c r="B595" s="407"/>
      <c r="C595" s="407"/>
      <c r="D595" s="411">
        <f>D607</f>
        <v>514.6</v>
      </c>
      <c r="E595" s="411"/>
      <c r="F595" s="411">
        <f>F607</f>
        <v>514.6</v>
      </c>
      <c r="G595" s="411"/>
      <c r="H595" s="411"/>
      <c r="I595" s="411">
        <f>I607</f>
        <v>0</v>
      </c>
      <c r="J595" s="411">
        <f>J607</f>
        <v>0</v>
      </c>
      <c r="K595" s="411"/>
      <c r="L595" s="411">
        <f>L607</f>
        <v>0</v>
      </c>
      <c r="M595" s="411"/>
      <c r="N595" s="411"/>
      <c r="O595" s="411">
        <f>O607</f>
        <v>0</v>
      </c>
      <c r="P595" s="411"/>
      <c r="Q595" s="411">
        <f>Q607</f>
        <v>0</v>
      </c>
      <c r="R595" s="411"/>
      <c r="S595" s="411"/>
      <c r="T595" s="173">
        <v>0</v>
      </c>
      <c r="U595" s="173">
        <v>0</v>
      </c>
    </row>
    <row r="596" spans="1:21" ht="22.5" hidden="1" x14ac:dyDescent="0.25">
      <c r="A596" s="86" t="s">
        <v>357</v>
      </c>
      <c r="B596" s="407"/>
      <c r="C596" s="407"/>
      <c r="D596" s="411">
        <f>D613</f>
        <v>1000</v>
      </c>
      <c r="E596" s="411"/>
      <c r="F596" s="411">
        <f>F613</f>
        <v>1000</v>
      </c>
      <c r="G596" s="411"/>
      <c r="H596" s="411"/>
      <c r="I596" s="411">
        <f>I613</f>
        <v>0</v>
      </c>
      <c r="J596" s="411">
        <f>J613</f>
        <v>0</v>
      </c>
      <c r="K596" s="411"/>
      <c r="L596" s="411">
        <f>L613</f>
        <v>0</v>
      </c>
      <c r="M596" s="411"/>
      <c r="N596" s="411"/>
      <c r="O596" s="411">
        <f>O613</f>
        <v>0</v>
      </c>
      <c r="P596" s="411"/>
      <c r="Q596" s="411">
        <f>Q613</f>
        <v>0</v>
      </c>
      <c r="R596" s="411"/>
      <c r="S596" s="411"/>
      <c r="T596" s="173">
        <v>0</v>
      </c>
      <c r="U596" s="173">
        <v>0</v>
      </c>
    </row>
    <row r="597" spans="1:21" hidden="1" x14ac:dyDescent="0.25">
      <c r="A597" s="604" t="s">
        <v>409</v>
      </c>
      <c r="B597" s="605"/>
      <c r="C597" s="605"/>
      <c r="D597" s="605"/>
      <c r="E597" s="605"/>
      <c r="F597" s="605"/>
      <c r="G597" s="605"/>
      <c r="H597" s="605"/>
      <c r="I597" s="605"/>
      <c r="J597" s="605"/>
      <c r="K597" s="605"/>
      <c r="L597" s="605"/>
      <c r="M597" s="605"/>
      <c r="N597" s="605"/>
      <c r="O597" s="605"/>
      <c r="P597" s="605"/>
      <c r="Q597" s="605"/>
      <c r="R597" s="605"/>
      <c r="S597" s="605"/>
      <c r="T597" s="605"/>
      <c r="U597" s="606"/>
    </row>
    <row r="598" spans="1:21" hidden="1" x14ac:dyDescent="0.25">
      <c r="A598" s="86" t="s">
        <v>109</v>
      </c>
      <c r="B598" s="407"/>
      <c r="C598" s="407"/>
      <c r="D598" s="411">
        <f>D599</f>
        <v>159</v>
      </c>
      <c r="E598" s="411"/>
      <c r="F598" s="411">
        <f>F599</f>
        <v>159</v>
      </c>
      <c r="G598" s="411"/>
      <c r="H598" s="411"/>
      <c r="I598" s="411">
        <f>I599</f>
        <v>0</v>
      </c>
      <c r="J598" s="411">
        <f>J599</f>
        <v>0</v>
      </c>
      <c r="K598" s="411"/>
      <c r="L598" s="411">
        <f>L599</f>
        <v>0</v>
      </c>
      <c r="M598" s="411"/>
      <c r="N598" s="411"/>
      <c r="O598" s="411">
        <f>O599</f>
        <v>0</v>
      </c>
      <c r="P598" s="411"/>
      <c r="Q598" s="411">
        <f>Q599</f>
        <v>0</v>
      </c>
      <c r="R598" s="411"/>
      <c r="S598" s="411"/>
      <c r="T598" s="173">
        <f>T599</f>
        <v>0</v>
      </c>
      <c r="U598" s="173">
        <f>U599</f>
        <v>0</v>
      </c>
    </row>
    <row r="599" spans="1:21" ht="22.5" hidden="1" x14ac:dyDescent="0.25">
      <c r="A599" s="86" t="s">
        <v>353</v>
      </c>
      <c r="B599" s="174" t="s">
        <v>367</v>
      </c>
      <c r="C599" s="174" t="s">
        <v>368</v>
      </c>
      <c r="D599" s="411">
        <v>159</v>
      </c>
      <c r="E599" s="411"/>
      <c r="F599" s="411">
        <v>159</v>
      </c>
      <c r="G599" s="411"/>
      <c r="H599" s="411"/>
      <c r="I599" s="411">
        <v>0</v>
      </c>
      <c r="J599" s="411">
        <v>0</v>
      </c>
      <c r="K599" s="411"/>
      <c r="L599" s="411">
        <v>0</v>
      </c>
      <c r="M599" s="411"/>
      <c r="N599" s="411"/>
      <c r="O599" s="411">
        <v>0</v>
      </c>
      <c r="P599" s="411"/>
      <c r="Q599" s="411">
        <v>0</v>
      </c>
      <c r="R599" s="411"/>
      <c r="S599" s="411"/>
      <c r="T599" s="173">
        <v>0</v>
      </c>
      <c r="U599" s="173">
        <v>0</v>
      </c>
    </row>
    <row r="600" spans="1:21" hidden="1" x14ac:dyDescent="0.25">
      <c r="A600" s="604" t="s">
        <v>410</v>
      </c>
      <c r="B600" s="605"/>
      <c r="C600" s="605"/>
      <c r="D600" s="605"/>
      <c r="E600" s="605"/>
      <c r="F600" s="605"/>
      <c r="G600" s="605"/>
      <c r="H600" s="605"/>
      <c r="I600" s="605"/>
      <c r="J600" s="605"/>
      <c r="K600" s="605"/>
      <c r="L600" s="605"/>
      <c r="M600" s="605"/>
      <c r="N600" s="605"/>
      <c r="O600" s="605"/>
      <c r="P600" s="605"/>
      <c r="Q600" s="605"/>
      <c r="R600" s="605"/>
      <c r="S600" s="605"/>
      <c r="T600" s="605"/>
      <c r="U600" s="606"/>
    </row>
    <row r="601" spans="1:21" hidden="1" x14ac:dyDescent="0.25">
      <c r="A601" s="86" t="s">
        <v>109</v>
      </c>
      <c r="B601" s="407"/>
      <c r="C601" s="407"/>
      <c r="D601" s="411">
        <f>D602</f>
        <v>102.3</v>
      </c>
      <c r="E601" s="411"/>
      <c r="F601" s="411">
        <f>F602</f>
        <v>102.3</v>
      </c>
      <c r="G601" s="411"/>
      <c r="H601" s="411"/>
      <c r="I601" s="411">
        <f>I602</f>
        <v>46.1</v>
      </c>
      <c r="J601" s="411">
        <f>J602</f>
        <v>46.1</v>
      </c>
      <c r="K601" s="411"/>
      <c r="L601" s="411">
        <f>L602</f>
        <v>46.1</v>
      </c>
      <c r="M601" s="411"/>
      <c r="N601" s="411"/>
      <c r="O601" s="411">
        <f>O602</f>
        <v>0</v>
      </c>
      <c r="P601" s="411"/>
      <c r="Q601" s="411">
        <f>Q602</f>
        <v>0</v>
      </c>
      <c r="R601" s="411"/>
      <c r="S601" s="411"/>
      <c r="T601" s="173">
        <f>J601/I601</f>
        <v>1</v>
      </c>
      <c r="U601" s="173">
        <f>O601/J601</f>
        <v>0</v>
      </c>
    </row>
    <row r="602" spans="1:21" ht="22.5" hidden="1" x14ac:dyDescent="0.25">
      <c r="A602" s="86" t="s">
        <v>372</v>
      </c>
      <c r="B602" s="174" t="s">
        <v>367</v>
      </c>
      <c r="C602" s="174" t="s">
        <v>368</v>
      </c>
      <c r="D602" s="411">
        <v>102.3</v>
      </c>
      <c r="E602" s="411"/>
      <c r="F602" s="411">
        <v>102.3</v>
      </c>
      <c r="G602" s="411"/>
      <c r="H602" s="411"/>
      <c r="I602" s="411">
        <v>46.1</v>
      </c>
      <c r="J602" s="411">
        <v>46.1</v>
      </c>
      <c r="K602" s="411"/>
      <c r="L602" s="411">
        <v>46.1</v>
      </c>
      <c r="M602" s="411"/>
      <c r="N602" s="411"/>
      <c r="O602" s="411">
        <v>0</v>
      </c>
      <c r="P602" s="411"/>
      <c r="Q602" s="411">
        <v>0</v>
      </c>
      <c r="R602" s="411"/>
      <c r="S602" s="411"/>
      <c r="T602" s="173">
        <f>J602/I602</f>
        <v>1</v>
      </c>
      <c r="U602" s="173">
        <f>O602/J602</f>
        <v>0</v>
      </c>
    </row>
    <row r="603" spans="1:21" hidden="1" x14ac:dyDescent="0.25">
      <c r="A603" s="604" t="s">
        <v>411</v>
      </c>
      <c r="B603" s="605"/>
      <c r="C603" s="605"/>
      <c r="D603" s="605"/>
      <c r="E603" s="605"/>
      <c r="F603" s="605"/>
      <c r="G603" s="605"/>
      <c r="H603" s="605"/>
      <c r="I603" s="605"/>
      <c r="J603" s="605"/>
      <c r="K603" s="605"/>
      <c r="L603" s="605"/>
      <c r="M603" s="605"/>
      <c r="N603" s="605"/>
      <c r="O603" s="605"/>
      <c r="P603" s="605"/>
      <c r="Q603" s="605"/>
      <c r="R603" s="605"/>
      <c r="S603" s="605"/>
      <c r="T603" s="605"/>
      <c r="U603" s="606"/>
    </row>
    <row r="604" spans="1:21" hidden="1" x14ac:dyDescent="0.25">
      <c r="A604" s="86" t="s">
        <v>109</v>
      </c>
      <c r="B604" s="407"/>
      <c r="C604" s="407"/>
      <c r="D604" s="411">
        <f>D605</f>
        <v>200</v>
      </c>
      <c r="E604" s="411"/>
      <c r="F604" s="411">
        <f>F605</f>
        <v>200</v>
      </c>
      <c r="G604" s="411"/>
      <c r="H604" s="411"/>
      <c r="I604" s="411">
        <f>I605</f>
        <v>0</v>
      </c>
      <c r="J604" s="411">
        <f>J605</f>
        <v>0</v>
      </c>
      <c r="K604" s="411"/>
      <c r="L604" s="411">
        <f>L605</f>
        <v>0</v>
      </c>
      <c r="M604" s="411"/>
      <c r="N604" s="411"/>
      <c r="O604" s="411">
        <f>O605</f>
        <v>0</v>
      </c>
      <c r="P604" s="411"/>
      <c r="Q604" s="411">
        <f>Q605</f>
        <v>0</v>
      </c>
      <c r="R604" s="411"/>
      <c r="S604" s="411"/>
      <c r="T604" s="173">
        <f>T605</f>
        <v>0</v>
      </c>
      <c r="U604" s="173">
        <f>U605</f>
        <v>0</v>
      </c>
    </row>
    <row r="605" spans="1:21" ht="22.5" hidden="1" x14ac:dyDescent="0.25">
      <c r="A605" s="86" t="s">
        <v>355</v>
      </c>
      <c r="B605" s="174" t="s">
        <v>367</v>
      </c>
      <c r="C605" s="174" t="s">
        <v>368</v>
      </c>
      <c r="D605" s="411">
        <v>200</v>
      </c>
      <c r="E605" s="411"/>
      <c r="F605" s="411">
        <v>200</v>
      </c>
      <c r="G605" s="411"/>
      <c r="H605" s="411"/>
      <c r="I605" s="411">
        <v>0</v>
      </c>
      <c r="J605" s="411">
        <v>0</v>
      </c>
      <c r="K605" s="411"/>
      <c r="L605" s="411">
        <v>0</v>
      </c>
      <c r="M605" s="411"/>
      <c r="N605" s="411"/>
      <c r="O605" s="411">
        <v>0</v>
      </c>
      <c r="P605" s="411"/>
      <c r="Q605" s="411">
        <v>0</v>
      </c>
      <c r="R605" s="411"/>
      <c r="S605" s="411"/>
      <c r="T605" s="173">
        <v>0</v>
      </c>
      <c r="U605" s="173">
        <v>0</v>
      </c>
    </row>
    <row r="606" spans="1:21" hidden="1" x14ac:dyDescent="0.25">
      <c r="A606" s="604" t="s">
        <v>412</v>
      </c>
      <c r="B606" s="605"/>
      <c r="C606" s="605"/>
      <c r="D606" s="605"/>
      <c r="E606" s="605"/>
      <c r="F606" s="605"/>
      <c r="G606" s="605"/>
      <c r="H606" s="605"/>
      <c r="I606" s="605"/>
      <c r="J606" s="605"/>
      <c r="K606" s="605"/>
      <c r="L606" s="605"/>
      <c r="M606" s="605"/>
      <c r="N606" s="605"/>
      <c r="O606" s="605"/>
      <c r="P606" s="605"/>
      <c r="Q606" s="605"/>
      <c r="R606" s="605"/>
      <c r="S606" s="605"/>
      <c r="T606" s="605"/>
      <c r="U606" s="606"/>
    </row>
    <row r="607" spans="1:21" hidden="1" x14ac:dyDescent="0.25">
      <c r="A607" s="86" t="s">
        <v>109</v>
      </c>
      <c r="B607" s="407"/>
      <c r="C607" s="407"/>
      <c r="D607" s="411">
        <f>D608</f>
        <v>514.6</v>
      </c>
      <c r="E607" s="411"/>
      <c r="F607" s="411">
        <f>F608</f>
        <v>514.6</v>
      </c>
      <c r="G607" s="411"/>
      <c r="H607" s="411"/>
      <c r="I607" s="411">
        <f>I608</f>
        <v>0</v>
      </c>
      <c r="J607" s="411">
        <f>J608</f>
        <v>0</v>
      </c>
      <c r="K607" s="411"/>
      <c r="L607" s="411">
        <f>L608</f>
        <v>0</v>
      </c>
      <c r="M607" s="411"/>
      <c r="N607" s="411"/>
      <c r="O607" s="411">
        <f>O608</f>
        <v>0</v>
      </c>
      <c r="P607" s="411"/>
      <c r="Q607" s="411">
        <f>Q608</f>
        <v>0</v>
      </c>
      <c r="R607" s="411"/>
      <c r="S607" s="411"/>
      <c r="T607" s="173">
        <f>T608</f>
        <v>0</v>
      </c>
      <c r="U607" s="173">
        <f>U608</f>
        <v>0</v>
      </c>
    </row>
    <row r="608" spans="1:21" ht="33.75" hidden="1" x14ac:dyDescent="0.25">
      <c r="A608" s="86" t="s">
        <v>379</v>
      </c>
      <c r="B608" s="174" t="s">
        <v>367</v>
      </c>
      <c r="C608" s="174" t="s">
        <v>368</v>
      </c>
      <c r="D608" s="411">
        <v>514.6</v>
      </c>
      <c r="E608" s="411"/>
      <c r="F608" s="411">
        <v>514.6</v>
      </c>
      <c r="G608" s="411"/>
      <c r="H608" s="411"/>
      <c r="I608" s="411">
        <v>0</v>
      </c>
      <c r="J608" s="411">
        <v>0</v>
      </c>
      <c r="K608" s="411"/>
      <c r="L608" s="411">
        <v>0</v>
      </c>
      <c r="M608" s="411"/>
      <c r="N608" s="411"/>
      <c r="O608" s="411">
        <v>0</v>
      </c>
      <c r="P608" s="411"/>
      <c r="Q608" s="411">
        <v>0</v>
      </c>
      <c r="R608" s="411"/>
      <c r="S608" s="411"/>
      <c r="T608" s="175">
        <v>0</v>
      </c>
      <c r="U608" s="173">
        <v>0</v>
      </c>
    </row>
    <row r="609" spans="1:21" hidden="1" x14ac:dyDescent="0.25">
      <c r="A609" s="604" t="s">
        <v>413</v>
      </c>
      <c r="B609" s="605"/>
      <c r="C609" s="605"/>
      <c r="D609" s="605"/>
      <c r="E609" s="605"/>
      <c r="F609" s="605"/>
      <c r="G609" s="605"/>
      <c r="H609" s="605"/>
      <c r="I609" s="605"/>
      <c r="J609" s="605"/>
      <c r="K609" s="605"/>
      <c r="L609" s="605"/>
      <c r="M609" s="605"/>
      <c r="N609" s="605"/>
      <c r="O609" s="605"/>
      <c r="P609" s="605"/>
      <c r="Q609" s="605"/>
      <c r="R609" s="605"/>
      <c r="S609" s="605"/>
      <c r="T609" s="605"/>
      <c r="U609" s="606"/>
    </row>
    <row r="610" spans="1:21" hidden="1" x14ac:dyDescent="0.25">
      <c r="A610" s="86" t="s">
        <v>109</v>
      </c>
      <c r="B610" s="407"/>
      <c r="C610" s="407"/>
      <c r="D610" s="411">
        <f t="shared" ref="D610:S610" si="99">D611</f>
        <v>0</v>
      </c>
      <c r="E610" s="411">
        <f t="shared" si="99"/>
        <v>0</v>
      </c>
      <c r="F610" s="411">
        <f t="shared" si="99"/>
        <v>0</v>
      </c>
      <c r="G610" s="411">
        <f t="shared" si="99"/>
        <v>0</v>
      </c>
      <c r="H610" s="411">
        <f t="shared" si="99"/>
        <v>0</v>
      </c>
      <c r="I610" s="411">
        <f t="shared" si="99"/>
        <v>0</v>
      </c>
      <c r="J610" s="411">
        <f t="shared" si="99"/>
        <v>0</v>
      </c>
      <c r="K610" s="411">
        <f t="shared" si="99"/>
        <v>0</v>
      </c>
      <c r="L610" s="411">
        <f t="shared" si="99"/>
        <v>0</v>
      </c>
      <c r="M610" s="411">
        <f t="shared" si="99"/>
        <v>0</v>
      </c>
      <c r="N610" s="411">
        <f t="shared" si="99"/>
        <v>0</v>
      </c>
      <c r="O610" s="411">
        <f t="shared" si="99"/>
        <v>0</v>
      </c>
      <c r="P610" s="411">
        <f t="shared" si="99"/>
        <v>0</v>
      </c>
      <c r="Q610" s="411">
        <f t="shared" si="99"/>
        <v>0</v>
      </c>
      <c r="R610" s="411">
        <f t="shared" si="99"/>
        <v>0</v>
      </c>
      <c r="S610" s="411">
        <f t="shared" si="99"/>
        <v>0</v>
      </c>
      <c r="T610" s="173" t="e">
        <f>J610/I610</f>
        <v>#DIV/0!</v>
      </c>
      <c r="U610" s="173" t="e">
        <f>O610/J610</f>
        <v>#DIV/0!</v>
      </c>
    </row>
    <row r="611" spans="1:21" ht="22.5" hidden="1" x14ac:dyDescent="0.25">
      <c r="A611" s="86" t="s">
        <v>353</v>
      </c>
      <c r="B611" s="407"/>
      <c r="C611" s="407"/>
      <c r="D611" s="411"/>
      <c r="E611" s="411">
        <v>0</v>
      </c>
      <c r="F611" s="411"/>
      <c r="G611" s="411">
        <v>0</v>
      </c>
      <c r="H611" s="411">
        <v>0</v>
      </c>
      <c r="I611" s="411"/>
      <c r="J611" s="411"/>
      <c r="K611" s="411">
        <v>0</v>
      </c>
      <c r="L611" s="411"/>
      <c r="M611" s="411">
        <v>0</v>
      </c>
      <c r="N611" s="411">
        <v>0</v>
      </c>
      <c r="O611" s="411"/>
      <c r="P611" s="411">
        <v>0</v>
      </c>
      <c r="Q611" s="411"/>
      <c r="R611" s="411">
        <v>0</v>
      </c>
      <c r="S611" s="411">
        <v>0</v>
      </c>
      <c r="T611" s="173" t="e">
        <f>J611/I611</f>
        <v>#DIV/0!</v>
      </c>
      <c r="U611" s="173" t="e">
        <f>O611/J611</f>
        <v>#DIV/0!</v>
      </c>
    </row>
    <row r="612" spans="1:21" hidden="1" x14ac:dyDescent="0.25">
      <c r="A612" s="604" t="s">
        <v>414</v>
      </c>
      <c r="B612" s="605"/>
      <c r="C612" s="605"/>
      <c r="D612" s="605"/>
      <c r="E612" s="605"/>
      <c r="F612" s="605"/>
      <c r="G612" s="605"/>
      <c r="H612" s="605"/>
      <c r="I612" s="605"/>
      <c r="J612" s="605"/>
      <c r="K612" s="605"/>
      <c r="L612" s="605"/>
      <c r="M612" s="605"/>
      <c r="N612" s="605"/>
      <c r="O612" s="605"/>
      <c r="P612" s="605"/>
      <c r="Q612" s="605"/>
      <c r="R612" s="605"/>
      <c r="S612" s="605"/>
      <c r="T612" s="605"/>
      <c r="U612" s="606"/>
    </row>
    <row r="613" spans="1:21" hidden="1" x14ac:dyDescent="0.25">
      <c r="A613" s="86" t="s">
        <v>109</v>
      </c>
      <c r="B613" s="407"/>
      <c r="C613" s="407"/>
      <c r="D613" s="411">
        <f>D614</f>
        <v>1000</v>
      </c>
      <c r="E613" s="411"/>
      <c r="F613" s="411">
        <f>F614</f>
        <v>1000</v>
      </c>
      <c r="G613" s="411"/>
      <c r="H613" s="411"/>
      <c r="I613" s="411">
        <f>I614</f>
        <v>0</v>
      </c>
      <c r="J613" s="411">
        <f>J614</f>
        <v>0</v>
      </c>
      <c r="K613" s="411"/>
      <c r="L613" s="411">
        <f>L614</f>
        <v>0</v>
      </c>
      <c r="M613" s="411"/>
      <c r="N613" s="411"/>
      <c r="O613" s="411">
        <f>O614</f>
        <v>0</v>
      </c>
      <c r="P613" s="411"/>
      <c r="Q613" s="411">
        <f>Q614</f>
        <v>0</v>
      </c>
      <c r="R613" s="411"/>
      <c r="S613" s="411"/>
      <c r="T613" s="173">
        <f>T614</f>
        <v>0</v>
      </c>
      <c r="U613" s="173">
        <f>U614</f>
        <v>0</v>
      </c>
    </row>
    <row r="614" spans="1:21" ht="22.5" hidden="1" x14ac:dyDescent="0.25">
      <c r="A614" s="86" t="s">
        <v>401</v>
      </c>
      <c r="B614" s="174" t="s">
        <v>367</v>
      </c>
      <c r="C614" s="174" t="s">
        <v>368</v>
      </c>
      <c r="D614" s="411">
        <v>1000</v>
      </c>
      <c r="E614" s="411"/>
      <c r="F614" s="411">
        <v>1000</v>
      </c>
      <c r="G614" s="411"/>
      <c r="H614" s="411"/>
      <c r="I614" s="411">
        <v>0</v>
      </c>
      <c r="J614" s="411">
        <v>0</v>
      </c>
      <c r="K614" s="411"/>
      <c r="L614" s="411">
        <v>0</v>
      </c>
      <c r="M614" s="411"/>
      <c r="N614" s="411"/>
      <c r="O614" s="411">
        <v>0</v>
      </c>
      <c r="P614" s="411"/>
      <c r="Q614" s="411">
        <v>0</v>
      </c>
      <c r="R614" s="411"/>
      <c r="S614" s="411"/>
      <c r="T614" s="173">
        <v>0</v>
      </c>
      <c r="U614" s="173">
        <v>0</v>
      </c>
    </row>
    <row r="615" spans="1:21" hidden="1" x14ac:dyDescent="0.25">
      <c r="A615" s="604" t="s">
        <v>415</v>
      </c>
      <c r="B615" s="605"/>
      <c r="C615" s="605"/>
      <c r="D615" s="605"/>
      <c r="E615" s="605"/>
      <c r="F615" s="605"/>
      <c r="G615" s="605"/>
      <c r="H615" s="605"/>
      <c r="I615" s="605"/>
      <c r="J615" s="605"/>
      <c r="K615" s="605"/>
      <c r="L615" s="605"/>
      <c r="M615" s="605"/>
      <c r="N615" s="605"/>
      <c r="O615" s="605"/>
      <c r="P615" s="605"/>
      <c r="Q615" s="605"/>
      <c r="R615" s="605"/>
      <c r="S615" s="605"/>
      <c r="T615" s="605"/>
      <c r="U615" s="606"/>
    </row>
    <row r="616" spans="1:21" hidden="1" x14ac:dyDescent="0.25">
      <c r="A616" s="86" t="s">
        <v>109</v>
      </c>
      <c r="B616" s="407"/>
      <c r="C616" s="407"/>
      <c r="D616" s="411">
        <f>D617</f>
        <v>3841</v>
      </c>
      <c r="E616" s="411"/>
      <c r="F616" s="411">
        <f>F617</f>
        <v>3841</v>
      </c>
      <c r="G616" s="411"/>
      <c r="H616" s="411"/>
      <c r="I616" s="411">
        <f>I617</f>
        <v>0</v>
      </c>
      <c r="J616" s="411">
        <f>J617</f>
        <v>0</v>
      </c>
      <c r="K616" s="411"/>
      <c r="L616" s="411">
        <f>L617</f>
        <v>0</v>
      </c>
      <c r="M616" s="411"/>
      <c r="N616" s="411"/>
      <c r="O616" s="411">
        <f>O617</f>
        <v>0</v>
      </c>
      <c r="P616" s="411"/>
      <c r="Q616" s="411">
        <f>Q617</f>
        <v>0</v>
      </c>
      <c r="R616" s="411"/>
      <c r="S616" s="411"/>
      <c r="T616" s="173">
        <f>T617</f>
        <v>0</v>
      </c>
      <c r="U616" s="173">
        <f>U617</f>
        <v>0</v>
      </c>
    </row>
    <row r="617" spans="1:21" ht="33.75" hidden="1" x14ac:dyDescent="0.25">
      <c r="A617" s="86" t="s">
        <v>358</v>
      </c>
      <c r="B617" s="174" t="s">
        <v>367</v>
      </c>
      <c r="C617" s="174" t="s">
        <v>368</v>
      </c>
      <c r="D617" s="411">
        <v>3841</v>
      </c>
      <c r="E617" s="411"/>
      <c r="F617" s="411">
        <v>3841</v>
      </c>
      <c r="G617" s="411"/>
      <c r="H617" s="411"/>
      <c r="I617" s="411">
        <v>0</v>
      </c>
      <c r="J617" s="411">
        <v>0</v>
      </c>
      <c r="K617" s="411"/>
      <c r="L617" s="411">
        <v>0</v>
      </c>
      <c r="M617" s="411"/>
      <c r="N617" s="411"/>
      <c r="O617" s="411">
        <v>0</v>
      </c>
      <c r="P617" s="411"/>
      <c r="Q617" s="411">
        <v>0</v>
      </c>
      <c r="R617" s="411"/>
      <c r="S617" s="411"/>
      <c r="T617" s="173">
        <v>0</v>
      </c>
      <c r="U617" s="173">
        <v>0</v>
      </c>
    </row>
    <row r="618" spans="1:21" x14ac:dyDescent="0.25">
      <c r="A618" s="493" t="s">
        <v>416</v>
      </c>
      <c r="B618" s="494"/>
      <c r="C618" s="494"/>
      <c r="D618" s="494"/>
      <c r="E618" s="494"/>
      <c r="F618" s="494"/>
      <c r="G618" s="494"/>
      <c r="H618" s="494"/>
      <c r="I618" s="494"/>
      <c r="J618" s="494"/>
      <c r="K618" s="494"/>
      <c r="L618" s="494"/>
      <c r="M618" s="494"/>
      <c r="N618" s="494"/>
      <c r="O618" s="494"/>
      <c r="P618" s="494"/>
      <c r="Q618" s="494"/>
      <c r="R618" s="494"/>
      <c r="S618" s="494"/>
      <c r="T618" s="494"/>
      <c r="U618" s="495"/>
    </row>
    <row r="619" spans="1:21" x14ac:dyDescent="0.25">
      <c r="A619" s="86" t="s">
        <v>109</v>
      </c>
      <c r="B619" s="86"/>
      <c r="C619" s="86"/>
      <c r="D619" s="411">
        <f>SUM(D620:D623)</f>
        <v>26913.9</v>
      </c>
      <c r="E619" s="411"/>
      <c r="F619" s="411">
        <f>SUM(F620:F623)</f>
        <v>26913.9</v>
      </c>
      <c r="G619" s="411"/>
      <c r="H619" s="411"/>
      <c r="I619" s="411">
        <f>SUM(I620:I623)</f>
        <v>243.2</v>
      </c>
      <c r="J619" s="411">
        <f>SUM(J620:J623)</f>
        <v>243.2</v>
      </c>
      <c r="K619" s="411"/>
      <c r="L619" s="411">
        <f>SUM(L620:L623)</f>
        <v>243.2</v>
      </c>
      <c r="M619" s="411"/>
      <c r="N619" s="411"/>
      <c r="O619" s="411">
        <f>SUM(O620:O623)</f>
        <v>144.29999999999998</v>
      </c>
      <c r="P619" s="411"/>
      <c r="Q619" s="411">
        <f>SUM(Q620:Q623)</f>
        <v>144.29999999999998</v>
      </c>
      <c r="R619" s="411"/>
      <c r="S619" s="411"/>
      <c r="T619" s="173">
        <f>J619/I619</f>
        <v>1</v>
      </c>
      <c r="U619" s="173">
        <f>O619/J619</f>
        <v>0.59333881578947367</v>
      </c>
    </row>
    <row r="620" spans="1:21" ht="33.75" hidden="1" x14ac:dyDescent="0.25">
      <c r="A620" s="86" t="s">
        <v>350</v>
      </c>
      <c r="B620" s="86"/>
      <c r="C620" s="86"/>
      <c r="D620" s="411"/>
      <c r="E620" s="411"/>
      <c r="F620" s="411"/>
      <c r="G620" s="411"/>
      <c r="H620" s="411"/>
      <c r="I620" s="411"/>
      <c r="J620" s="411"/>
      <c r="K620" s="411"/>
      <c r="L620" s="411"/>
      <c r="M620" s="411"/>
      <c r="N620" s="411"/>
      <c r="O620" s="411"/>
      <c r="P620" s="411"/>
      <c r="Q620" s="411"/>
      <c r="R620" s="411"/>
      <c r="S620" s="411"/>
      <c r="T620" s="173"/>
      <c r="U620" s="173"/>
    </row>
    <row r="621" spans="1:21" ht="33.75" hidden="1" x14ac:dyDescent="0.25">
      <c r="A621" s="86" t="s">
        <v>356</v>
      </c>
      <c r="B621" s="86"/>
      <c r="C621" s="86"/>
      <c r="D621" s="411">
        <f>D626</f>
        <v>2916.9</v>
      </c>
      <c r="E621" s="411"/>
      <c r="F621" s="411">
        <f>F626</f>
        <v>2916.9</v>
      </c>
      <c r="G621" s="411"/>
      <c r="H621" s="411"/>
      <c r="I621" s="411">
        <f>I626</f>
        <v>239.6</v>
      </c>
      <c r="J621" s="411">
        <f>J626</f>
        <v>239.6</v>
      </c>
      <c r="K621" s="411"/>
      <c r="L621" s="411">
        <f>L626</f>
        <v>239.6</v>
      </c>
      <c r="M621" s="411"/>
      <c r="N621" s="411"/>
      <c r="O621" s="411">
        <f>O626</f>
        <v>140.69999999999999</v>
      </c>
      <c r="P621" s="411"/>
      <c r="Q621" s="411">
        <f>Q626</f>
        <v>140.69999999999999</v>
      </c>
      <c r="R621" s="411"/>
      <c r="S621" s="411"/>
      <c r="T621" s="173">
        <f>J621/I621</f>
        <v>1</v>
      </c>
      <c r="U621" s="173">
        <f>O621/J621</f>
        <v>0.587228714524207</v>
      </c>
    </row>
    <row r="622" spans="1:21" ht="22.5" hidden="1" x14ac:dyDescent="0.25">
      <c r="A622" s="86" t="s">
        <v>376</v>
      </c>
      <c r="B622" s="86"/>
      <c r="C622" s="86"/>
      <c r="D622" s="411">
        <f>D627</f>
        <v>3997</v>
      </c>
      <c r="E622" s="411"/>
      <c r="F622" s="411">
        <f>F627</f>
        <v>3997</v>
      </c>
      <c r="G622" s="411"/>
      <c r="H622" s="411"/>
      <c r="I622" s="411">
        <f>I627</f>
        <v>3.6</v>
      </c>
      <c r="J622" s="411">
        <f>J627</f>
        <v>3.6</v>
      </c>
      <c r="K622" s="411"/>
      <c r="L622" s="411">
        <f>L627</f>
        <v>3.6</v>
      </c>
      <c r="M622" s="411"/>
      <c r="N622" s="411"/>
      <c r="O622" s="411">
        <f>O627</f>
        <v>3.6</v>
      </c>
      <c r="P622" s="411"/>
      <c r="Q622" s="411">
        <f>Q627</f>
        <v>3.6</v>
      </c>
      <c r="R622" s="411"/>
      <c r="S622" s="411"/>
      <c r="T622" s="173">
        <f>J622/I622</f>
        <v>1</v>
      </c>
      <c r="U622" s="173">
        <f>O622/J622</f>
        <v>1</v>
      </c>
    </row>
    <row r="623" spans="1:21" ht="78.75" hidden="1" x14ac:dyDescent="0.25">
      <c r="A623" s="86" t="s">
        <v>417</v>
      </c>
      <c r="B623" s="86"/>
      <c r="C623" s="86"/>
      <c r="D623" s="411">
        <f>D630</f>
        <v>20000</v>
      </c>
      <c r="E623" s="411"/>
      <c r="F623" s="411">
        <f>F630</f>
        <v>20000</v>
      </c>
      <c r="G623" s="411"/>
      <c r="H623" s="411"/>
      <c r="I623" s="411">
        <f>I630</f>
        <v>0</v>
      </c>
      <c r="J623" s="411">
        <f>J630</f>
        <v>0</v>
      </c>
      <c r="K623" s="411"/>
      <c r="L623" s="411">
        <f>L630</f>
        <v>0</v>
      </c>
      <c r="M623" s="411"/>
      <c r="N623" s="411"/>
      <c r="O623" s="411">
        <f>O630</f>
        <v>0</v>
      </c>
      <c r="P623" s="411"/>
      <c r="Q623" s="411">
        <f>Q630</f>
        <v>0</v>
      </c>
      <c r="R623" s="411"/>
      <c r="S623" s="411"/>
      <c r="T623" s="173">
        <v>0</v>
      </c>
      <c r="U623" s="173">
        <v>0</v>
      </c>
    </row>
    <row r="624" spans="1:21" hidden="1" x14ac:dyDescent="0.25">
      <c r="A624" s="604" t="s">
        <v>418</v>
      </c>
      <c r="B624" s="605"/>
      <c r="C624" s="605"/>
      <c r="D624" s="605"/>
      <c r="E624" s="605"/>
      <c r="F624" s="605"/>
      <c r="G624" s="605"/>
      <c r="H624" s="605"/>
      <c r="I624" s="605"/>
      <c r="J624" s="605"/>
      <c r="K624" s="605"/>
      <c r="L624" s="605"/>
      <c r="M624" s="605"/>
      <c r="N624" s="605"/>
      <c r="O624" s="605"/>
      <c r="P624" s="605"/>
      <c r="Q624" s="605"/>
      <c r="R624" s="605"/>
      <c r="S624" s="605"/>
      <c r="T624" s="605"/>
      <c r="U624" s="606"/>
    </row>
    <row r="625" spans="1:21" hidden="1" x14ac:dyDescent="0.25">
      <c r="A625" s="86" t="s">
        <v>109</v>
      </c>
      <c r="B625" s="86"/>
      <c r="C625" s="86"/>
      <c r="D625" s="411">
        <f>D626+D627</f>
        <v>6913.9</v>
      </c>
      <c r="E625" s="411"/>
      <c r="F625" s="411">
        <f>F626+F627</f>
        <v>6913.9</v>
      </c>
      <c r="G625" s="411"/>
      <c r="H625" s="411"/>
      <c r="I625" s="411">
        <f>I626+I627</f>
        <v>243.2</v>
      </c>
      <c r="J625" s="411">
        <f>J626+J627</f>
        <v>243.2</v>
      </c>
      <c r="K625" s="411"/>
      <c r="L625" s="411">
        <f>L626+L627</f>
        <v>243.2</v>
      </c>
      <c r="M625" s="411"/>
      <c r="N625" s="411"/>
      <c r="O625" s="411">
        <f>O626+O627</f>
        <v>144.29999999999998</v>
      </c>
      <c r="P625" s="411"/>
      <c r="Q625" s="411">
        <f>Q626+Q627</f>
        <v>144.29999999999998</v>
      </c>
      <c r="R625" s="411"/>
      <c r="S625" s="411"/>
      <c r="T625" s="173">
        <f>J625/I625</f>
        <v>1</v>
      </c>
      <c r="U625" s="173">
        <f>O625/J625</f>
        <v>0.59333881578947367</v>
      </c>
    </row>
    <row r="626" spans="1:21" ht="33.75" hidden="1" x14ac:dyDescent="0.25">
      <c r="A626" s="86" t="s">
        <v>356</v>
      </c>
      <c r="B626" s="174" t="s">
        <v>367</v>
      </c>
      <c r="C626" s="174" t="s">
        <v>368</v>
      </c>
      <c r="D626" s="411">
        <v>2916.9</v>
      </c>
      <c r="E626" s="411"/>
      <c r="F626" s="411">
        <v>2916.9</v>
      </c>
      <c r="G626" s="411"/>
      <c r="H626" s="411"/>
      <c r="I626" s="411">
        <v>239.6</v>
      </c>
      <c r="J626" s="411">
        <v>239.6</v>
      </c>
      <c r="K626" s="411"/>
      <c r="L626" s="411">
        <v>239.6</v>
      </c>
      <c r="M626" s="411"/>
      <c r="N626" s="411"/>
      <c r="O626" s="411">
        <v>140.69999999999999</v>
      </c>
      <c r="P626" s="411"/>
      <c r="Q626" s="411">
        <v>140.69999999999999</v>
      </c>
      <c r="R626" s="411"/>
      <c r="S626" s="411"/>
      <c r="T626" s="173">
        <f>J626/I626</f>
        <v>1</v>
      </c>
      <c r="U626" s="173">
        <f>O626/J626</f>
        <v>0.587228714524207</v>
      </c>
    </row>
    <row r="627" spans="1:21" ht="22.5" hidden="1" x14ac:dyDescent="0.25">
      <c r="A627" s="86" t="s">
        <v>376</v>
      </c>
      <c r="B627" s="174" t="s">
        <v>367</v>
      </c>
      <c r="C627" s="174" t="s">
        <v>368</v>
      </c>
      <c r="D627" s="411">
        <v>3997</v>
      </c>
      <c r="E627" s="411"/>
      <c r="F627" s="411">
        <v>3997</v>
      </c>
      <c r="G627" s="411"/>
      <c r="H627" s="411"/>
      <c r="I627" s="411">
        <v>3.6</v>
      </c>
      <c r="J627" s="411">
        <v>3.6</v>
      </c>
      <c r="K627" s="411"/>
      <c r="L627" s="411">
        <v>3.6</v>
      </c>
      <c r="M627" s="411"/>
      <c r="N627" s="411"/>
      <c r="O627" s="411">
        <v>3.6</v>
      </c>
      <c r="P627" s="411"/>
      <c r="Q627" s="411">
        <v>3.6</v>
      </c>
      <c r="R627" s="411"/>
      <c r="S627" s="411"/>
      <c r="T627" s="173">
        <f>J627/I627</f>
        <v>1</v>
      </c>
      <c r="U627" s="173">
        <f>O627/J627</f>
        <v>1</v>
      </c>
    </row>
    <row r="628" spans="1:21" hidden="1" x14ac:dyDescent="0.25">
      <c r="A628" s="604" t="s">
        <v>419</v>
      </c>
      <c r="B628" s="605"/>
      <c r="C628" s="605"/>
      <c r="D628" s="605"/>
      <c r="E628" s="605"/>
      <c r="F628" s="605"/>
      <c r="G628" s="605"/>
      <c r="H628" s="605"/>
      <c r="I628" s="605"/>
      <c r="J628" s="605"/>
      <c r="K628" s="605"/>
      <c r="L628" s="605"/>
      <c r="M628" s="605"/>
      <c r="N628" s="605"/>
      <c r="O628" s="605"/>
      <c r="P628" s="605"/>
      <c r="Q628" s="605"/>
      <c r="R628" s="605"/>
      <c r="S628" s="605"/>
      <c r="T628" s="605"/>
      <c r="U628" s="606"/>
    </row>
    <row r="629" spans="1:21" hidden="1" x14ac:dyDescent="0.25">
      <c r="A629" s="86" t="s">
        <v>109</v>
      </c>
      <c r="B629" s="86"/>
      <c r="C629" s="86"/>
      <c r="D629" s="411">
        <f>D630</f>
        <v>20000</v>
      </c>
      <c r="E629" s="411"/>
      <c r="F629" s="411">
        <f>F630</f>
        <v>20000</v>
      </c>
      <c r="G629" s="411"/>
      <c r="H629" s="411"/>
      <c r="I629" s="411">
        <f>I630</f>
        <v>0</v>
      </c>
      <c r="J629" s="411">
        <f>J630</f>
        <v>0</v>
      </c>
      <c r="K629" s="411"/>
      <c r="L629" s="411">
        <f>L630</f>
        <v>0</v>
      </c>
      <c r="M629" s="411"/>
      <c r="N629" s="411"/>
      <c r="O629" s="411">
        <f>O630</f>
        <v>0</v>
      </c>
      <c r="P629" s="411"/>
      <c r="Q629" s="411">
        <f>Q630</f>
        <v>0</v>
      </c>
      <c r="R629" s="411"/>
      <c r="S629" s="411"/>
      <c r="T629" s="173">
        <f>T630</f>
        <v>0</v>
      </c>
      <c r="U629" s="173">
        <f>U630</f>
        <v>0</v>
      </c>
    </row>
    <row r="630" spans="1:21" ht="67.5" hidden="1" x14ac:dyDescent="0.25">
      <c r="A630" s="86" t="s">
        <v>420</v>
      </c>
      <c r="B630" s="174" t="s">
        <v>367</v>
      </c>
      <c r="C630" s="174" t="s">
        <v>368</v>
      </c>
      <c r="D630" s="411">
        <v>20000</v>
      </c>
      <c r="E630" s="411"/>
      <c r="F630" s="411">
        <v>20000</v>
      </c>
      <c r="G630" s="411"/>
      <c r="H630" s="411"/>
      <c r="I630" s="411">
        <v>0</v>
      </c>
      <c r="J630" s="411">
        <v>0</v>
      </c>
      <c r="K630" s="411"/>
      <c r="L630" s="411">
        <v>0</v>
      </c>
      <c r="M630" s="411"/>
      <c r="N630" s="411"/>
      <c r="O630" s="411">
        <v>0</v>
      </c>
      <c r="P630" s="411"/>
      <c r="Q630" s="411">
        <v>0</v>
      </c>
      <c r="R630" s="411"/>
      <c r="S630" s="411"/>
      <c r="T630" s="173">
        <v>0</v>
      </c>
      <c r="U630" s="173">
        <v>0</v>
      </c>
    </row>
    <row r="631" spans="1:21" hidden="1" x14ac:dyDescent="0.25">
      <c r="A631" s="604" t="s">
        <v>421</v>
      </c>
      <c r="B631" s="605"/>
      <c r="C631" s="605"/>
      <c r="D631" s="605"/>
      <c r="E631" s="605"/>
      <c r="F631" s="605"/>
      <c r="G631" s="605"/>
      <c r="H631" s="605"/>
      <c r="I631" s="605"/>
      <c r="J631" s="605"/>
      <c r="K631" s="605"/>
      <c r="L631" s="605"/>
      <c r="M631" s="605"/>
      <c r="N631" s="605"/>
      <c r="O631" s="605"/>
      <c r="P631" s="605"/>
      <c r="Q631" s="605"/>
      <c r="R631" s="605"/>
      <c r="S631" s="605"/>
      <c r="T631" s="605"/>
      <c r="U631" s="606"/>
    </row>
    <row r="632" spans="1:21" hidden="1" x14ac:dyDescent="0.25">
      <c r="A632" s="86" t="s">
        <v>109</v>
      </c>
      <c r="B632" s="86"/>
      <c r="C632" s="86"/>
      <c r="D632" s="411">
        <f t="shared" ref="D632:S632" si="100">D633</f>
        <v>0</v>
      </c>
      <c r="E632" s="411">
        <f t="shared" si="100"/>
        <v>0</v>
      </c>
      <c r="F632" s="411">
        <f t="shared" si="100"/>
        <v>0</v>
      </c>
      <c r="G632" s="411">
        <f t="shared" si="100"/>
        <v>0</v>
      </c>
      <c r="H632" s="411">
        <f t="shared" si="100"/>
        <v>0</v>
      </c>
      <c r="I632" s="411">
        <f t="shared" si="100"/>
        <v>0</v>
      </c>
      <c r="J632" s="411">
        <f t="shared" si="100"/>
        <v>0</v>
      </c>
      <c r="K632" s="411">
        <f t="shared" si="100"/>
        <v>0</v>
      </c>
      <c r="L632" s="411">
        <f t="shared" si="100"/>
        <v>0</v>
      </c>
      <c r="M632" s="411">
        <f t="shared" si="100"/>
        <v>0</v>
      </c>
      <c r="N632" s="411">
        <f t="shared" si="100"/>
        <v>0</v>
      </c>
      <c r="O632" s="411">
        <f t="shared" si="100"/>
        <v>0</v>
      </c>
      <c r="P632" s="411">
        <f t="shared" si="100"/>
        <v>0</v>
      </c>
      <c r="Q632" s="411">
        <f t="shared" si="100"/>
        <v>0</v>
      </c>
      <c r="R632" s="411">
        <f t="shared" si="100"/>
        <v>0</v>
      </c>
      <c r="S632" s="411">
        <f t="shared" si="100"/>
        <v>0</v>
      </c>
      <c r="T632" s="173" t="e">
        <f>J632/I632</f>
        <v>#DIV/0!</v>
      </c>
      <c r="U632" s="173" t="e">
        <f>O632/J632</f>
        <v>#DIV/0!</v>
      </c>
    </row>
    <row r="633" spans="1:21" ht="33.75" hidden="1" x14ac:dyDescent="0.25">
      <c r="A633" s="86" t="s">
        <v>356</v>
      </c>
      <c r="B633" s="86"/>
      <c r="C633" s="86"/>
      <c r="D633" s="411"/>
      <c r="E633" s="411">
        <v>0</v>
      </c>
      <c r="F633" s="411"/>
      <c r="G633" s="411">
        <v>0</v>
      </c>
      <c r="H633" s="411">
        <v>0</v>
      </c>
      <c r="I633" s="411"/>
      <c r="J633" s="411"/>
      <c r="K633" s="411">
        <v>0</v>
      </c>
      <c r="L633" s="411"/>
      <c r="M633" s="411">
        <v>0</v>
      </c>
      <c r="N633" s="411">
        <v>0</v>
      </c>
      <c r="O633" s="411"/>
      <c r="P633" s="411">
        <v>0</v>
      </c>
      <c r="Q633" s="411"/>
      <c r="R633" s="411">
        <v>0</v>
      </c>
      <c r="S633" s="411">
        <v>0</v>
      </c>
      <c r="T633" s="173" t="e">
        <f>J633/I633</f>
        <v>#DIV/0!</v>
      </c>
      <c r="U633" s="173" t="e">
        <f>O633/J633</f>
        <v>#DIV/0!</v>
      </c>
    </row>
    <row r="634" spans="1:21" x14ac:dyDescent="0.25">
      <c r="A634" s="493" t="s">
        <v>422</v>
      </c>
      <c r="B634" s="494"/>
      <c r="C634" s="494"/>
      <c r="D634" s="494"/>
      <c r="E634" s="494"/>
      <c r="F634" s="494"/>
      <c r="G634" s="494"/>
      <c r="H634" s="494"/>
      <c r="I634" s="494"/>
      <c r="J634" s="494"/>
      <c r="K634" s="494"/>
      <c r="L634" s="494"/>
      <c r="M634" s="494"/>
      <c r="N634" s="494"/>
      <c r="O634" s="494"/>
      <c r="P634" s="494"/>
      <c r="Q634" s="494"/>
      <c r="R634" s="494"/>
      <c r="S634" s="494"/>
      <c r="T634" s="494"/>
      <c r="U634" s="495"/>
    </row>
    <row r="635" spans="1:21" x14ac:dyDescent="0.25">
      <c r="A635" s="86" t="s">
        <v>109</v>
      </c>
      <c r="B635" s="86"/>
      <c r="C635" s="86"/>
      <c r="D635" s="411">
        <f>D636+D649</f>
        <v>10092.4</v>
      </c>
      <c r="E635" s="411"/>
      <c r="F635" s="411">
        <f>F636+F649</f>
        <v>10092.4</v>
      </c>
      <c r="G635" s="411"/>
      <c r="H635" s="411"/>
      <c r="I635" s="411">
        <f>I636+I649</f>
        <v>626.79999999999995</v>
      </c>
      <c r="J635" s="411">
        <f>J636+J649</f>
        <v>497.8</v>
      </c>
      <c r="K635" s="411"/>
      <c r="L635" s="411">
        <f>L636+L649</f>
        <v>497.8</v>
      </c>
      <c r="M635" s="411"/>
      <c r="N635" s="411"/>
      <c r="O635" s="411">
        <f>O636+O649</f>
        <v>497.8</v>
      </c>
      <c r="P635" s="411"/>
      <c r="Q635" s="411">
        <f>Q636+Q649</f>
        <v>497.8</v>
      </c>
      <c r="R635" s="411"/>
      <c r="S635" s="411"/>
      <c r="T635" s="173">
        <f>J635/I635</f>
        <v>0.79419272495213789</v>
      </c>
      <c r="U635" s="173">
        <f>O635/J635</f>
        <v>1</v>
      </c>
    </row>
    <row r="636" spans="1:21" ht="33.75" hidden="1" x14ac:dyDescent="0.25">
      <c r="A636" s="169" t="s">
        <v>350</v>
      </c>
      <c r="B636" s="172" t="s">
        <v>367</v>
      </c>
      <c r="C636" s="172" t="s">
        <v>368</v>
      </c>
      <c r="D636" s="170">
        <f>D652</f>
        <v>7000</v>
      </c>
      <c r="E636" s="170"/>
      <c r="F636" s="170">
        <f>F652</f>
        <v>7000</v>
      </c>
      <c r="G636" s="170"/>
      <c r="H636" s="170"/>
      <c r="I636" s="170">
        <f>I652</f>
        <v>0</v>
      </c>
      <c r="J636" s="170">
        <f>J652</f>
        <v>0</v>
      </c>
      <c r="K636" s="170"/>
      <c r="L636" s="170">
        <f>L652</f>
        <v>0</v>
      </c>
      <c r="M636" s="170"/>
      <c r="N636" s="170"/>
      <c r="O636" s="170">
        <f>O652</f>
        <v>0</v>
      </c>
      <c r="P636" s="170"/>
      <c r="Q636" s="170">
        <f>Q652</f>
        <v>0</v>
      </c>
      <c r="R636" s="170"/>
      <c r="S636" s="170"/>
      <c r="T636" s="171">
        <v>0</v>
      </c>
      <c r="U636" s="171">
        <v>0</v>
      </c>
    </row>
    <row r="637" spans="1:21" hidden="1" x14ac:dyDescent="0.25">
      <c r="A637" s="607" t="s">
        <v>423</v>
      </c>
      <c r="B637" s="608"/>
      <c r="C637" s="608"/>
      <c r="D637" s="608"/>
      <c r="E637" s="608"/>
      <c r="F637" s="608"/>
      <c r="G637" s="608"/>
      <c r="H637" s="608"/>
      <c r="I637" s="608"/>
      <c r="J637" s="608"/>
      <c r="K637" s="608"/>
      <c r="L637" s="608"/>
      <c r="M637" s="608"/>
      <c r="N637" s="608"/>
      <c r="O637" s="608"/>
      <c r="P637" s="608"/>
      <c r="Q637" s="608"/>
      <c r="R637" s="608"/>
      <c r="S637" s="608"/>
      <c r="T637" s="608"/>
      <c r="U637" s="609"/>
    </row>
    <row r="638" spans="1:21" hidden="1" x14ac:dyDescent="0.25">
      <c r="A638" s="169" t="s">
        <v>109</v>
      </c>
      <c r="B638" s="169"/>
      <c r="C638" s="169"/>
      <c r="D638" s="170">
        <f t="shared" ref="D638:S638" si="101">D639</f>
        <v>0</v>
      </c>
      <c r="E638" s="170">
        <f t="shared" si="101"/>
        <v>0</v>
      </c>
      <c r="F638" s="170">
        <f t="shared" si="101"/>
        <v>0</v>
      </c>
      <c r="G638" s="170">
        <f t="shared" si="101"/>
        <v>0</v>
      </c>
      <c r="H638" s="170">
        <f t="shared" si="101"/>
        <v>0</v>
      </c>
      <c r="I638" s="170">
        <f t="shared" si="101"/>
        <v>0</v>
      </c>
      <c r="J638" s="170">
        <f t="shared" si="101"/>
        <v>0</v>
      </c>
      <c r="K638" s="170">
        <f t="shared" si="101"/>
        <v>0</v>
      </c>
      <c r="L638" s="170">
        <f t="shared" si="101"/>
        <v>0</v>
      </c>
      <c r="M638" s="170">
        <f t="shared" si="101"/>
        <v>0</v>
      </c>
      <c r="N638" s="170">
        <f t="shared" si="101"/>
        <v>0</v>
      </c>
      <c r="O638" s="170">
        <f t="shared" si="101"/>
        <v>0</v>
      </c>
      <c r="P638" s="170">
        <f t="shared" si="101"/>
        <v>0</v>
      </c>
      <c r="Q638" s="170">
        <f t="shared" si="101"/>
        <v>0</v>
      </c>
      <c r="R638" s="170">
        <f t="shared" si="101"/>
        <v>0</v>
      </c>
      <c r="S638" s="170">
        <f t="shared" si="101"/>
        <v>0</v>
      </c>
      <c r="T638" s="171" t="e">
        <f>J638/I638</f>
        <v>#DIV/0!</v>
      </c>
      <c r="U638" s="171" t="e">
        <f>O638/J638</f>
        <v>#DIV/0!</v>
      </c>
    </row>
    <row r="639" spans="1:21" ht="33.75" hidden="1" x14ac:dyDescent="0.25">
      <c r="A639" s="169" t="s">
        <v>356</v>
      </c>
      <c r="B639" s="169"/>
      <c r="C639" s="169"/>
      <c r="D639" s="170"/>
      <c r="E639" s="170">
        <v>0</v>
      </c>
      <c r="F639" s="170"/>
      <c r="G639" s="170">
        <v>0</v>
      </c>
      <c r="H639" s="170">
        <v>0</v>
      </c>
      <c r="I639" s="170"/>
      <c r="J639" s="170"/>
      <c r="K639" s="170">
        <v>0</v>
      </c>
      <c r="L639" s="170"/>
      <c r="M639" s="170">
        <v>0</v>
      </c>
      <c r="N639" s="170">
        <v>0</v>
      </c>
      <c r="O639" s="170"/>
      <c r="P639" s="170">
        <v>0</v>
      </c>
      <c r="Q639" s="170"/>
      <c r="R639" s="170">
        <v>0</v>
      </c>
      <c r="S639" s="170">
        <v>0</v>
      </c>
      <c r="T639" s="171" t="e">
        <f>J639/I639</f>
        <v>#DIV/0!</v>
      </c>
      <c r="U639" s="171" t="e">
        <f>O639/J639</f>
        <v>#DIV/0!</v>
      </c>
    </row>
    <row r="640" spans="1:21" hidden="1" x14ac:dyDescent="0.25">
      <c r="A640" s="607" t="s">
        <v>424</v>
      </c>
      <c r="B640" s="608"/>
      <c r="C640" s="608"/>
      <c r="D640" s="608"/>
      <c r="E640" s="608"/>
      <c r="F640" s="608"/>
      <c r="G640" s="608"/>
      <c r="H640" s="608"/>
      <c r="I640" s="608"/>
      <c r="J640" s="608"/>
      <c r="K640" s="608"/>
      <c r="L640" s="608"/>
      <c r="M640" s="608"/>
      <c r="N640" s="608"/>
      <c r="O640" s="608"/>
      <c r="P640" s="608"/>
      <c r="Q640" s="608"/>
      <c r="R640" s="608"/>
      <c r="S640" s="608"/>
      <c r="T640" s="608"/>
      <c r="U640" s="609"/>
    </row>
    <row r="641" spans="1:21" hidden="1" x14ac:dyDescent="0.25">
      <c r="A641" s="169" t="s">
        <v>109</v>
      </c>
      <c r="B641" s="169"/>
      <c r="C641" s="169"/>
      <c r="D641" s="170">
        <f t="shared" ref="D641:S641" si="102">D642</f>
        <v>0</v>
      </c>
      <c r="E641" s="170">
        <f t="shared" si="102"/>
        <v>0</v>
      </c>
      <c r="F641" s="170">
        <f t="shared" si="102"/>
        <v>0</v>
      </c>
      <c r="G641" s="170">
        <f t="shared" si="102"/>
        <v>0</v>
      </c>
      <c r="H641" s="170">
        <f t="shared" si="102"/>
        <v>0</v>
      </c>
      <c r="I641" s="170">
        <f t="shared" si="102"/>
        <v>0</v>
      </c>
      <c r="J641" s="170">
        <f t="shared" si="102"/>
        <v>0</v>
      </c>
      <c r="K641" s="170">
        <f t="shared" si="102"/>
        <v>0</v>
      </c>
      <c r="L641" s="170">
        <f t="shared" si="102"/>
        <v>0</v>
      </c>
      <c r="M641" s="170">
        <f t="shared" si="102"/>
        <v>0</v>
      </c>
      <c r="N641" s="170">
        <f t="shared" si="102"/>
        <v>0</v>
      </c>
      <c r="O641" s="170">
        <f t="shared" si="102"/>
        <v>0</v>
      </c>
      <c r="P641" s="170">
        <f t="shared" si="102"/>
        <v>0</v>
      </c>
      <c r="Q641" s="170">
        <f t="shared" si="102"/>
        <v>0</v>
      </c>
      <c r="R641" s="170">
        <f t="shared" si="102"/>
        <v>0</v>
      </c>
      <c r="S641" s="170">
        <f t="shared" si="102"/>
        <v>0</v>
      </c>
      <c r="T641" s="171" t="e">
        <f>J641/I641</f>
        <v>#DIV/0!</v>
      </c>
      <c r="U641" s="171" t="e">
        <f>O641/J641</f>
        <v>#DIV/0!</v>
      </c>
    </row>
    <row r="642" spans="1:21" ht="33.75" hidden="1" x14ac:dyDescent="0.25">
      <c r="A642" s="169" t="s">
        <v>356</v>
      </c>
      <c r="B642" s="169"/>
      <c r="C642" s="169"/>
      <c r="D642" s="170"/>
      <c r="E642" s="170">
        <v>0</v>
      </c>
      <c r="F642" s="170"/>
      <c r="G642" s="170">
        <v>0</v>
      </c>
      <c r="H642" s="170">
        <v>0</v>
      </c>
      <c r="I642" s="170"/>
      <c r="J642" s="170"/>
      <c r="K642" s="170">
        <v>0</v>
      </c>
      <c r="L642" s="170"/>
      <c r="M642" s="170">
        <v>0</v>
      </c>
      <c r="N642" s="170">
        <v>0</v>
      </c>
      <c r="O642" s="170"/>
      <c r="P642" s="170">
        <v>0</v>
      </c>
      <c r="Q642" s="170"/>
      <c r="R642" s="170">
        <v>0</v>
      </c>
      <c r="S642" s="170">
        <v>0</v>
      </c>
      <c r="T642" s="171" t="e">
        <f>J642/I642</f>
        <v>#DIV/0!</v>
      </c>
      <c r="U642" s="171" t="e">
        <f>O642/J642</f>
        <v>#DIV/0!</v>
      </c>
    </row>
    <row r="643" spans="1:21" hidden="1" x14ac:dyDescent="0.25">
      <c r="A643" s="607" t="s">
        <v>425</v>
      </c>
      <c r="B643" s="608"/>
      <c r="C643" s="608"/>
      <c r="D643" s="608"/>
      <c r="E643" s="608"/>
      <c r="F643" s="608"/>
      <c r="G643" s="608"/>
      <c r="H643" s="608"/>
      <c r="I643" s="608"/>
      <c r="J643" s="608"/>
      <c r="K643" s="608"/>
      <c r="L643" s="608"/>
      <c r="M643" s="608"/>
      <c r="N643" s="608"/>
      <c r="O643" s="608"/>
      <c r="P643" s="608"/>
      <c r="Q643" s="608"/>
      <c r="R643" s="608"/>
      <c r="S643" s="608"/>
      <c r="T643" s="608"/>
      <c r="U643" s="609"/>
    </row>
    <row r="644" spans="1:21" hidden="1" x14ac:dyDescent="0.25">
      <c r="A644" s="169" t="s">
        <v>109</v>
      </c>
      <c r="B644" s="169"/>
      <c r="C644" s="169"/>
      <c r="D644" s="170">
        <f t="shared" ref="D644:S644" si="103">D645</f>
        <v>0</v>
      </c>
      <c r="E644" s="170">
        <f t="shared" si="103"/>
        <v>0</v>
      </c>
      <c r="F644" s="170">
        <f t="shared" si="103"/>
        <v>0</v>
      </c>
      <c r="G644" s="170">
        <f t="shared" si="103"/>
        <v>0</v>
      </c>
      <c r="H644" s="170">
        <f t="shared" si="103"/>
        <v>0</v>
      </c>
      <c r="I644" s="170">
        <f t="shared" si="103"/>
        <v>0</v>
      </c>
      <c r="J644" s="170">
        <f t="shared" si="103"/>
        <v>0</v>
      </c>
      <c r="K644" s="170">
        <f t="shared" si="103"/>
        <v>0</v>
      </c>
      <c r="L644" s="170">
        <f t="shared" si="103"/>
        <v>0</v>
      </c>
      <c r="M644" s="170">
        <f t="shared" si="103"/>
        <v>0</v>
      </c>
      <c r="N644" s="170">
        <f t="shared" si="103"/>
        <v>0</v>
      </c>
      <c r="O644" s="170">
        <f t="shared" si="103"/>
        <v>0</v>
      </c>
      <c r="P644" s="170">
        <f t="shared" si="103"/>
        <v>0</v>
      </c>
      <c r="Q644" s="170">
        <f t="shared" si="103"/>
        <v>0</v>
      </c>
      <c r="R644" s="170">
        <f t="shared" si="103"/>
        <v>0</v>
      </c>
      <c r="S644" s="170">
        <f t="shared" si="103"/>
        <v>0</v>
      </c>
      <c r="T644" s="171" t="e">
        <f>J644/I644</f>
        <v>#DIV/0!</v>
      </c>
      <c r="U644" s="171" t="e">
        <f>O644/J644</f>
        <v>#DIV/0!</v>
      </c>
    </row>
    <row r="645" spans="1:21" ht="33.75" hidden="1" x14ac:dyDescent="0.25">
      <c r="A645" s="169" t="s">
        <v>356</v>
      </c>
      <c r="B645" s="169"/>
      <c r="C645" s="169"/>
      <c r="D645" s="170"/>
      <c r="E645" s="170">
        <v>0</v>
      </c>
      <c r="F645" s="170"/>
      <c r="G645" s="170">
        <v>0</v>
      </c>
      <c r="H645" s="170">
        <v>0</v>
      </c>
      <c r="I645" s="170"/>
      <c r="J645" s="170"/>
      <c r="K645" s="170">
        <v>0</v>
      </c>
      <c r="L645" s="170"/>
      <c r="M645" s="170">
        <v>0</v>
      </c>
      <c r="N645" s="170">
        <v>0</v>
      </c>
      <c r="O645" s="170"/>
      <c r="P645" s="170">
        <v>0</v>
      </c>
      <c r="Q645" s="170"/>
      <c r="R645" s="170">
        <v>0</v>
      </c>
      <c r="S645" s="170">
        <v>0</v>
      </c>
      <c r="T645" s="171" t="e">
        <f>J645/I645</f>
        <v>#DIV/0!</v>
      </c>
      <c r="U645" s="171" t="e">
        <f>O645/J645</f>
        <v>#DIV/0!</v>
      </c>
    </row>
    <row r="646" spans="1:21" hidden="1" x14ac:dyDescent="0.25">
      <c r="A646" s="607" t="s">
        <v>426</v>
      </c>
      <c r="B646" s="608"/>
      <c r="C646" s="608"/>
      <c r="D646" s="608"/>
      <c r="E646" s="608"/>
      <c r="F646" s="608"/>
      <c r="G646" s="608"/>
      <c r="H646" s="608"/>
      <c r="I646" s="608"/>
      <c r="J646" s="608"/>
      <c r="K646" s="608"/>
      <c r="L646" s="608"/>
      <c r="M646" s="608"/>
      <c r="N646" s="608"/>
      <c r="O646" s="608"/>
      <c r="P646" s="608"/>
      <c r="Q646" s="608"/>
      <c r="R646" s="608"/>
      <c r="S646" s="608"/>
      <c r="T646" s="608"/>
      <c r="U646" s="609"/>
    </row>
    <row r="647" spans="1:21" hidden="1" x14ac:dyDescent="0.25">
      <c r="A647" s="169" t="s">
        <v>109</v>
      </c>
      <c r="B647" s="169"/>
      <c r="C647" s="169"/>
      <c r="D647" s="170">
        <f t="shared" ref="D647:S647" si="104">D648</f>
        <v>0</v>
      </c>
      <c r="E647" s="170">
        <f t="shared" si="104"/>
        <v>0</v>
      </c>
      <c r="F647" s="170">
        <f t="shared" si="104"/>
        <v>0</v>
      </c>
      <c r="G647" s="170">
        <f t="shared" si="104"/>
        <v>0</v>
      </c>
      <c r="H647" s="170">
        <f t="shared" si="104"/>
        <v>0</v>
      </c>
      <c r="I647" s="170">
        <f t="shared" si="104"/>
        <v>0</v>
      </c>
      <c r="J647" s="170">
        <f t="shared" si="104"/>
        <v>0</v>
      </c>
      <c r="K647" s="170">
        <f t="shared" si="104"/>
        <v>0</v>
      </c>
      <c r="L647" s="170">
        <f t="shared" si="104"/>
        <v>0</v>
      </c>
      <c r="M647" s="170">
        <f t="shared" si="104"/>
        <v>0</v>
      </c>
      <c r="N647" s="170">
        <f t="shared" si="104"/>
        <v>0</v>
      </c>
      <c r="O647" s="170">
        <f t="shared" si="104"/>
        <v>0</v>
      </c>
      <c r="P647" s="170">
        <f t="shared" si="104"/>
        <v>0</v>
      </c>
      <c r="Q647" s="170">
        <f t="shared" si="104"/>
        <v>0</v>
      </c>
      <c r="R647" s="170">
        <f t="shared" si="104"/>
        <v>0</v>
      </c>
      <c r="S647" s="170">
        <f t="shared" si="104"/>
        <v>0</v>
      </c>
      <c r="T647" s="171" t="e">
        <f>J647/I647</f>
        <v>#DIV/0!</v>
      </c>
      <c r="U647" s="171" t="e">
        <f>O647/J647</f>
        <v>#DIV/0!</v>
      </c>
    </row>
    <row r="648" spans="1:21" ht="33.75" hidden="1" x14ac:dyDescent="0.25">
      <c r="A648" s="169" t="s">
        <v>356</v>
      </c>
      <c r="B648" s="169"/>
      <c r="C648" s="169"/>
      <c r="D648" s="170"/>
      <c r="E648" s="170">
        <v>0</v>
      </c>
      <c r="F648" s="170"/>
      <c r="G648" s="170">
        <v>0</v>
      </c>
      <c r="H648" s="170">
        <v>0</v>
      </c>
      <c r="I648" s="170"/>
      <c r="J648" s="170"/>
      <c r="K648" s="170">
        <v>0</v>
      </c>
      <c r="L648" s="170"/>
      <c r="M648" s="170">
        <v>0</v>
      </c>
      <c r="N648" s="170">
        <v>0</v>
      </c>
      <c r="O648" s="170"/>
      <c r="P648" s="170">
        <v>0</v>
      </c>
      <c r="Q648" s="170"/>
      <c r="R648" s="170">
        <v>0</v>
      </c>
      <c r="S648" s="170">
        <v>0</v>
      </c>
      <c r="T648" s="171" t="e">
        <f>J648/I648</f>
        <v>#DIV/0!</v>
      </c>
      <c r="U648" s="171" t="e">
        <f>O648/J648</f>
        <v>#DIV/0!</v>
      </c>
    </row>
    <row r="649" spans="1:21" ht="22.5" hidden="1" x14ac:dyDescent="0.25">
      <c r="A649" s="169" t="s">
        <v>359</v>
      </c>
      <c r="B649" s="172" t="s">
        <v>367</v>
      </c>
      <c r="C649" s="172" t="s">
        <v>368</v>
      </c>
      <c r="D649" s="170">
        <f>D653</f>
        <v>3092.4</v>
      </c>
      <c r="E649" s="170"/>
      <c r="F649" s="170">
        <f>F653</f>
        <v>3092.4</v>
      </c>
      <c r="G649" s="170"/>
      <c r="H649" s="170"/>
      <c r="I649" s="170">
        <f>I653</f>
        <v>626.79999999999995</v>
      </c>
      <c r="J649" s="170">
        <f>J653</f>
        <v>497.8</v>
      </c>
      <c r="K649" s="170"/>
      <c r="L649" s="170">
        <f>L653</f>
        <v>497.8</v>
      </c>
      <c r="M649" s="170"/>
      <c r="N649" s="170"/>
      <c r="O649" s="170">
        <f>O653</f>
        <v>497.8</v>
      </c>
      <c r="P649" s="170"/>
      <c r="Q649" s="170">
        <f>Q653</f>
        <v>497.8</v>
      </c>
      <c r="R649" s="170"/>
      <c r="S649" s="170"/>
      <c r="T649" s="171">
        <f>J649/I649</f>
        <v>0.79419272495213789</v>
      </c>
      <c r="U649" s="171">
        <f>O649/J649</f>
        <v>1</v>
      </c>
    </row>
    <row r="650" spans="1:21" hidden="1" x14ac:dyDescent="0.25">
      <c r="A650" s="610" t="s">
        <v>427</v>
      </c>
      <c r="B650" s="611"/>
      <c r="C650" s="611"/>
      <c r="D650" s="611"/>
      <c r="E650" s="611"/>
      <c r="F650" s="611"/>
      <c r="G650" s="611"/>
      <c r="H650" s="611"/>
      <c r="I650" s="611"/>
      <c r="J650" s="611"/>
      <c r="K650" s="611"/>
      <c r="L650" s="611"/>
      <c r="M650" s="611"/>
      <c r="N650" s="611"/>
      <c r="O650" s="611"/>
      <c r="P650" s="611"/>
      <c r="Q650" s="611"/>
      <c r="R650" s="611"/>
      <c r="S650" s="611"/>
      <c r="T650" s="611"/>
      <c r="U650" s="612"/>
    </row>
    <row r="651" spans="1:21" hidden="1" x14ac:dyDescent="0.25">
      <c r="A651" s="169" t="s">
        <v>109</v>
      </c>
      <c r="B651" s="169"/>
      <c r="C651" s="169"/>
      <c r="D651" s="170">
        <f>D652+D653</f>
        <v>10092.4</v>
      </c>
      <c r="E651" s="170"/>
      <c r="F651" s="170">
        <f>F652+F653</f>
        <v>10092.4</v>
      </c>
      <c r="G651" s="170"/>
      <c r="H651" s="170"/>
      <c r="I651" s="170">
        <f>I652+I653</f>
        <v>626.79999999999995</v>
      </c>
      <c r="J651" s="170">
        <f>J652+J653</f>
        <v>497.8</v>
      </c>
      <c r="K651" s="170"/>
      <c r="L651" s="170">
        <f>L652+L653</f>
        <v>497.8</v>
      </c>
      <c r="M651" s="170"/>
      <c r="N651" s="170"/>
      <c r="O651" s="170">
        <f>O652+O653</f>
        <v>497.8</v>
      </c>
      <c r="P651" s="170"/>
      <c r="Q651" s="170">
        <f>Q652+Q653</f>
        <v>497.8</v>
      </c>
      <c r="R651" s="170"/>
      <c r="S651" s="170"/>
      <c r="T651" s="171">
        <f>J651/I651</f>
        <v>0.79419272495213789</v>
      </c>
      <c r="U651" s="171">
        <f>O651/J651</f>
        <v>1</v>
      </c>
    </row>
    <row r="652" spans="1:21" ht="22.5" hidden="1" x14ac:dyDescent="0.25">
      <c r="A652" s="169" t="s">
        <v>365</v>
      </c>
      <c r="B652" s="172" t="s">
        <v>367</v>
      </c>
      <c r="C652" s="172" t="s">
        <v>368</v>
      </c>
      <c r="D652" s="170">
        <v>7000</v>
      </c>
      <c r="E652" s="170"/>
      <c r="F652" s="170">
        <v>7000</v>
      </c>
      <c r="G652" s="170"/>
      <c r="H652" s="170"/>
      <c r="I652" s="170">
        <v>0</v>
      </c>
      <c r="J652" s="170">
        <v>0</v>
      </c>
      <c r="K652" s="170"/>
      <c r="L652" s="170">
        <v>0</v>
      </c>
      <c r="M652" s="170"/>
      <c r="N652" s="170"/>
      <c r="O652" s="170">
        <v>0</v>
      </c>
      <c r="P652" s="170"/>
      <c r="Q652" s="170">
        <v>0</v>
      </c>
      <c r="R652" s="170"/>
      <c r="S652" s="170"/>
      <c r="T652" s="171">
        <v>0</v>
      </c>
      <c r="U652" s="171">
        <v>0</v>
      </c>
    </row>
    <row r="653" spans="1:21" ht="22.5" hidden="1" x14ac:dyDescent="0.25">
      <c r="A653" s="169" t="s">
        <v>359</v>
      </c>
      <c r="B653" s="172" t="s">
        <v>367</v>
      </c>
      <c r="C653" s="172" t="s">
        <v>368</v>
      </c>
      <c r="D653" s="170">
        <v>3092.4</v>
      </c>
      <c r="E653" s="170"/>
      <c r="F653" s="170">
        <v>3092.4</v>
      </c>
      <c r="G653" s="170"/>
      <c r="H653" s="170"/>
      <c r="I653" s="170">
        <v>626.79999999999995</v>
      </c>
      <c r="J653" s="170">
        <v>497.8</v>
      </c>
      <c r="K653" s="170"/>
      <c r="L653" s="170">
        <v>497.8</v>
      </c>
      <c r="M653" s="170"/>
      <c r="N653" s="170"/>
      <c r="O653" s="170">
        <v>497.8</v>
      </c>
      <c r="P653" s="170"/>
      <c r="Q653" s="170">
        <v>497.8</v>
      </c>
      <c r="R653" s="170"/>
      <c r="S653" s="170"/>
      <c r="T653" s="171">
        <f>J653/I653</f>
        <v>0.79419272495213789</v>
      </c>
      <c r="U653" s="171">
        <f>O653/J653</f>
        <v>1</v>
      </c>
    </row>
    <row r="655" spans="1:21" ht="18.75" x14ac:dyDescent="0.3">
      <c r="A655" s="85" t="s">
        <v>833</v>
      </c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</row>
    <row r="656" spans="1:21" ht="15" customHeight="1" x14ac:dyDescent="0.25">
      <c r="A656" s="534" t="s">
        <v>289</v>
      </c>
      <c r="B656" s="535" t="s">
        <v>1</v>
      </c>
      <c r="C656" s="535" t="s">
        <v>2</v>
      </c>
      <c r="D656" s="522" t="s">
        <v>100</v>
      </c>
      <c r="E656" s="522"/>
      <c r="F656" s="522"/>
      <c r="G656" s="522"/>
      <c r="H656" s="522"/>
      <c r="I656" s="522"/>
      <c r="J656" s="522"/>
      <c r="K656" s="522"/>
      <c r="L656" s="522"/>
      <c r="M656" s="522"/>
      <c r="N656" s="522"/>
      <c r="O656" s="522"/>
      <c r="P656" s="522"/>
      <c r="Q656" s="522"/>
      <c r="R656" s="522"/>
      <c r="S656" s="522"/>
      <c r="T656" s="536" t="s">
        <v>346</v>
      </c>
      <c r="U656" s="536" t="s">
        <v>243</v>
      </c>
    </row>
    <row r="657" spans="1:21" x14ac:dyDescent="0.25">
      <c r="A657" s="534"/>
      <c r="B657" s="535"/>
      <c r="C657" s="535"/>
      <c r="D657" s="522" t="s">
        <v>103</v>
      </c>
      <c r="E657" s="522"/>
      <c r="F657" s="522"/>
      <c r="G657" s="522"/>
      <c r="H657" s="522"/>
      <c r="I657" s="525" t="s">
        <v>267</v>
      </c>
      <c r="J657" s="522" t="s">
        <v>8</v>
      </c>
      <c r="K657" s="522"/>
      <c r="L657" s="522"/>
      <c r="M657" s="522"/>
      <c r="N657" s="522"/>
      <c r="O657" s="522" t="s">
        <v>9</v>
      </c>
      <c r="P657" s="522"/>
      <c r="Q657" s="522"/>
      <c r="R657" s="522"/>
      <c r="S657" s="522"/>
      <c r="T657" s="537"/>
      <c r="U657" s="537"/>
    </row>
    <row r="658" spans="1:21" x14ac:dyDescent="0.25">
      <c r="A658" s="534"/>
      <c r="B658" s="535"/>
      <c r="C658" s="535"/>
      <c r="D658" s="535" t="s">
        <v>245</v>
      </c>
      <c r="E658" s="522" t="s">
        <v>11</v>
      </c>
      <c r="F658" s="522"/>
      <c r="G658" s="522"/>
      <c r="H658" s="522"/>
      <c r="I658" s="525"/>
      <c r="J658" s="535" t="s">
        <v>245</v>
      </c>
      <c r="K658" s="522" t="s">
        <v>11</v>
      </c>
      <c r="L658" s="522"/>
      <c r="M658" s="522"/>
      <c r="N658" s="522"/>
      <c r="O658" s="535" t="s">
        <v>10</v>
      </c>
      <c r="P658" s="522" t="s">
        <v>11</v>
      </c>
      <c r="Q658" s="522"/>
      <c r="R658" s="522"/>
      <c r="S658" s="522"/>
      <c r="T658" s="537"/>
      <c r="U658" s="537"/>
    </row>
    <row r="659" spans="1:21" ht="153" customHeight="1" x14ac:dyDescent="0.25">
      <c r="A659" s="534"/>
      <c r="B659" s="535"/>
      <c r="C659" s="535"/>
      <c r="D659" s="535"/>
      <c r="E659" s="115" t="s">
        <v>290</v>
      </c>
      <c r="F659" s="116" t="s">
        <v>291</v>
      </c>
      <c r="G659" s="117" t="s">
        <v>292</v>
      </c>
      <c r="H659" s="117" t="s">
        <v>15</v>
      </c>
      <c r="I659" s="525"/>
      <c r="J659" s="535"/>
      <c r="K659" s="115" t="s">
        <v>290</v>
      </c>
      <c r="L659" s="116" t="s">
        <v>291</v>
      </c>
      <c r="M659" s="117" t="s">
        <v>292</v>
      </c>
      <c r="N659" s="117" t="s">
        <v>15</v>
      </c>
      <c r="O659" s="535"/>
      <c r="P659" s="115" t="s">
        <v>290</v>
      </c>
      <c r="Q659" s="116" t="s">
        <v>291</v>
      </c>
      <c r="R659" s="117" t="s">
        <v>292</v>
      </c>
      <c r="S659" s="117" t="s">
        <v>15</v>
      </c>
      <c r="T659" s="538"/>
      <c r="U659" s="538"/>
    </row>
    <row r="660" spans="1:21" x14ac:dyDescent="0.25">
      <c r="A660" s="118">
        <v>1</v>
      </c>
      <c r="B660" s="118">
        <v>2</v>
      </c>
      <c r="C660" s="118">
        <v>3</v>
      </c>
      <c r="D660" s="118">
        <v>4</v>
      </c>
      <c r="E660" s="118">
        <v>5</v>
      </c>
      <c r="F660" s="118">
        <v>6</v>
      </c>
      <c r="G660" s="118">
        <v>7</v>
      </c>
      <c r="H660" s="118">
        <v>8</v>
      </c>
      <c r="I660" s="118">
        <v>9</v>
      </c>
      <c r="J660" s="118">
        <v>10</v>
      </c>
      <c r="K660" s="118">
        <v>11</v>
      </c>
      <c r="L660" s="118">
        <v>12</v>
      </c>
      <c r="M660" s="118">
        <v>13</v>
      </c>
      <c r="N660" s="118">
        <v>14</v>
      </c>
      <c r="O660" s="118">
        <v>15</v>
      </c>
      <c r="P660" s="118">
        <v>16</v>
      </c>
      <c r="Q660" s="118">
        <v>17</v>
      </c>
      <c r="R660" s="118">
        <v>18</v>
      </c>
      <c r="S660" s="118">
        <v>19</v>
      </c>
      <c r="T660" s="118">
        <v>20</v>
      </c>
      <c r="U660" s="118">
        <v>21</v>
      </c>
    </row>
    <row r="661" spans="1:21" x14ac:dyDescent="0.25">
      <c r="A661" s="529" t="s">
        <v>255</v>
      </c>
      <c r="B661" s="529"/>
      <c r="C661" s="529"/>
      <c r="D661" s="529"/>
      <c r="E661" s="529"/>
      <c r="F661" s="529"/>
      <c r="G661" s="529"/>
      <c r="H661" s="529"/>
      <c r="I661" s="529"/>
      <c r="J661" s="529"/>
      <c r="K661" s="529"/>
      <c r="L661" s="529"/>
      <c r="M661" s="529"/>
      <c r="N661" s="529"/>
      <c r="O661" s="529"/>
      <c r="P661" s="529"/>
      <c r="Q661" s="529"/>
      <c r="R661" s="529"/>
      <c r="S661" s="529"/>
      <c r="T661" s="529"/>
      <c r="U661" s="529"/>
    </row>
    <row r="662" spans="1:21" ht="112.5" hidden="1" x14ac:dyDescent="0.25">
      <c r="A662" s="140" t="s">
        <v>428</v>
      </c>
      <c r="B662" s="176">
        <v>42005</v>
      </c>
      <c r="C662" s="176">
        <v>43100</v>
      </c>
      <c r="D662" s="141">
        <f>E662+F662+G662+H662</f>
        <v>18422.7</v>
      </c>
      <c r="E662" s="177"/>
      <c r="F662" s="178">
        <v>18422.7</v>
      </c>
      <c r="G662" s="177"/>
      <c r="H662" s="177"/>
      <c r="I662" s="178">
        <v>3825.2</v>
      </c>
      <c r="J662" s="141">
        <f>K662+L662+M662+N662</f>
        <v>3825.2</v>
      </c>
      <c r="K662" s="179"/>
      <c r="L662" s="179">
        <v>3825.2</v>
      </c>
      <c r="M662" s="179"/>
      <c r="N662" s="179"/>
      <c r="O662" s="141">
        <f>P662+Q662+R662+S662</f>
        <v>3825.2</v>
      </c>
      <c r="P662" s="179"/>
      <c r="Q662" s="179">
        <v>3825.2</v>
      </c>
      <c r="R662" s="179"/>
      <c r="S662" s="179"/>
      <c r="T662" s="141">
        <f>L662/I662*100</f>
        <v>100</v>
      </c>
      <c r="U662" s="141">
        <f>O662/J662*100</f>
        <v>100</v>
      </c>
    </row>
    <row r="663" spans="1:21" ht="123.75" hidden="1" x14ac:dyDescent="0.25">
      <c r="A663" s="94" t="s">
        <v>429</v>
      </c>
      <c r="B663" s="176">
        <v>42005</v>
      </c>
      <c r="C663" s="176">
        <v>42369</v>
      </c>
      <c r="D663" s="141">
        <f>E663+F663+G663+H663</f>
        <v>353.9</v>
      </c>
      <c r="E663" s="142"/>
      <c r="F663" s="141">
        <v>353.9</v>
      </c>
      <c r="G663" s="141"/>
      <c r="H663" s="141"/>
      <c r="I663" s="141">
        <v>353.9</v>
      </c>
      <c r="J663" s="141">
        <f>K663+L663+M663+N663</f>
        <v>353.9</v>
      </c>
      <c r="K663" s="141"/>
      <c r="L663" s="141">
        <f>225+128.9</f>
        <v>353.9</v>
      </c>
      <c r="M663" s="142"/>
      <c r="N663" s="141"/>
      <c r="O663" s="141">
        <f>P663+Q663+R663+S663</f>
        <v>225</v>
      </c>
      <c r="P663" s="141"/>
      <c r="Q663" s="141">
        <v>225</v>
      </c>
      <c r="R663" s="141"/>
      <c r="S663" s="141"/>
      <c r="T663" s="141">
        <f>L663/I663*100</f>
        <v>100</v>
      </c>
      <c r="U663" s="141">
        <f>O663/J663*100</f>
        <v>63.577281717999433</v>
      </c>
    </row>
    <row r="664" spans="1:21" ht="135" hidden="1" x14ac:dyDescent="0.25">
      <c r="A664" s="94" t="s">
        <v>430</v>
      </c>
      <c r="B664" s="176">
        <v>42005</v>
      </c>
      <c r="C664" s="176">
        <v>42369</v>
      </c>
      <c r="D664" s="141">
        <f t="shared" ref="D664:D670" si="105">E664+F664+G664+H664</f>
        <v>1276.7</v>
      </c>
      <c r="E664" s="142"/>
      <c r="F664" s="141">
        <v>1276.7</v>
      </c>
      <c r="G664" s="141"/>
      <c r="H664" s="141"/>
      <c r="I664" s="141">
        <v>0</v>
      </c>
      <c r="J664" s="141">
        <f>K664+L664+M664+N664</f>
        <v>0</v>
      </c>
      <c r="K664" s="141"/>
      <c r="L664" s="141">
        <v>0</v>
      </c>
      <c r="M664" s="142"/>
      <c r="N664" s="141"/>
      <c r="O664" s="141">
        <f t="shared" ref="O664:O670" si="106">P664+Q664+R664+S664</f>
        <v>0</v>
      </c>
      <c r="P664" s="141"/>
      <c r="Q664" s="141">
        <v>0</v>
      </c>
      <c r="R664" s="141"/>
      <c r="S664" s="141"/>
      <c r="T664" s="141">
        <v>0</v>
      </c>
      <c r="U664" s="141">
        <v>0</v>
      </c>
    </row>
    <row r="665" spans="1:21" ht="78.75" hidden="1" x14ac:dyDescent="0.25">
      <c r="A665" s="94" t="s">
        <v>431</v>
      </c>
      <c r="B665" s="141"/>
      <c r="C665" s="141"/>
      <c r="D665" s="141">
        <f>E665+F665+G665+H665</f>
        <v>59420.3</v>
      </c>
      <c r="E665" s="142"/>
      <c r="F665" s="141">
        <f>F666</f>
        <v>59420.3</v>
      </c>
      <c r="G665" s="141"/>
      <c r="H665" s="141"/>
      <c r="I665" s="141">
        <f>I666</f>
        <v>34000</v>
      </c>
      <c r="J665" s="141">
        <f t="shared" ref="J665:J670" si="107">K665+L665+M665+N665</f>
        <v>20698.400000000001</v>
      </c>
      <c r="K665" s="141"/>
      <c r="L665" s="141">
        <f>L666</f>
        <v>20698.400000000001</v>
      </c>
      <c r="M665" s="142"/>
      <c r="N665" s="141"/>
      <c r="O665" s="141">
        <f t="shared" si="106"/>
        <v>20698.400000000001</v>
      </c>
      <c r="P665" s="141"/>
      <c r="Q665" s="141">
        <f>Q666</f>
        <v>20698.400000000001</v>
      </c>
      <c r="R665" s="141"/>
      <c r="S665" s="141"/>
      <c r="T665" s="141">
        <f>L665/I665*100</f>
        <v>60.877647058823534</v>
      </c>
      <c r="U665" s="141">
        <f t="shared" ref="U665" si="108">O665/J665*100</f>
        <v>100</v>
      </c>
    </row>
    <row r="666" spans="1:21" ht="22.5" hidden="1" x14ac:dyDescent="0.25">
      <c r="A666" s="94" t="s">
        <v>150</v>
      </c>
      <c r="B666" s="176">
        <v>41275</v>
      </c>
      <c r="C666" s="176">
        <v>42735</v>
      </c>
      <c r="D666" s="141">
        <f>E666+F666+G666+H666</f>
        <v>59420.3</v>
      </c>
      <c r="E666" s="142"/>
      <c r="F666" s="141">
        <f>58886.3+534</f>
        <v>59420.3</v>
      </c>
      <c r="G666" s="141"/>
      <c r="H666" s="141"/>
      <c r="I666" s="141">
        <f>34000</f>
        <v>34000</v>
      </c>
      <c r="J666" s="141">
        <f>K666+L666+M666+N666</f>
        <v>20698.400000000001</v>
      </c>
      <c r="K666" s="141"/>
      <c r="L666" s="141">
        <v>20698.400000000001</v>
      </c>
      <c r="M666" s="142"/>
      <c r="N666" s="141"/>
      <c r="O666" s="141">
        <f>P666+Q666+R666+S666</f>
        <v>20698.400000000001</v>
      </c>
      <c r="P666" s="141"/>
      <c r="Q666" s="141">
        <v>20698.400000000001</v>
      </c>
      <c r="R666" s="141"/>
      <c r="S666" s="141"/>
      <c r="T666" s="141">
        <f>L666/I666*100</f>
        <v>60.877647058823534</v>
      </c>
      <c r="U666" s="141">
        <f>O666/J666*100</f>
        <v>100</v>
      </c>
    </row>
    <row r="667" spans="1:21" ht="78.75" hidden="1" x14ac:dyDescent="0.25">
      <c r="A667" s="94" t="s">
        <v>432</v>
      </c>
      <c r="B667" s="141"/>
      <c r="C667" s="141"/>
      <c r="D667" s="141">
        <f t="shared" si="105"/>
        <v>0</v>
      </c>
      <c r="E667" s="142"/>
      <c r="F667" s="141"/>
      <c r="G667" s="141"/>
      <c r="H667" s="141"/>
      <c r="I667" s="141">
        <v>0</v>
      </c>
      <c r="J667" s="141">
        <f t="shared" si="107"/>
        <v>0</v>
      </c>
      <c r="K667" s="141"/>
      <c r="L667" s="141">
        <v>0</v>
      </c>
      <c r="M667" s="142"/>
      <c r="N667" s="141"/>
      <c r="O667" s="141">
        <f t="shared" si="106"/>
        <v>0</v>
      </c>
      <c r="P667" s="141"/>
      <c r="Q667" s="141">
        <v>0</v>
      </c>
      <c r="R667" s="141"/>
      <c r="S667" s="141"/>
      <c r="T667" s="141">
        <v>0</v>
      </c>
      <c r="U667" s="141">
        <v>0</v>
      </c>
    </row>
    <row r="668" spans="1:21" ht="56.25" hidden="1" x14ac:dyDescent="0.25">
      <c r="A668" s="94" t="s">
        <v>433</v>
      </c>
      <c r="B668" s="176">
        <v>42005</v>
      </c>
      <c r="C668" s="176">
        <v>43100</v>
      </c>
      <c r="D668" s="141">
        <f>E668+F668+G668+H668</f>
        <v>10218.6</v>
      </c>
      <c r="E668" s="142"/>
      <c r="F668" s="141">
        <f>F673+F678+F688+F696+F706+F708+F720+F724+F728+F737+F743+F732</f>
        <v>10218.6</v>
      </c>
      <c r="G668" s="141"/>
      <c r="H668" s="141"/>
      <c r="I668" s="141">
        <f>I673+I678+I688+I696+I706+I708+I720+I724+I728+I737+I743+I732</f>
        <v>1248.0999999999999</v>
      </c>
      <c r="J668" s="141">
        <f>J673+J678+J688+J696+J706+J708+J720+J724+J728+J737+J743+J732</f>
        <v>1248.0999999999999</v>
      </c>
      <c r="K668" s="141">
        <f t="shared" ref="K668:Q668" si="109">K673+K678+K688+K696+K706+K708+K720+K724+K728+K737+K743</f>
        <v>0</v>
      </c>
      <c r="L668" s="141">
        <f>L673+L678+L688+L696+L706+L708+L720+L724+L728+L737+L743+L732</f>
        <v>1248.0999999999999</v>
      </c>
      <c r="M668" s="141">
        <f t="shared" si="109"/>
        <v>0</v>
      </c>
      <c r="N668" s="141">
        <f t="shared" si="109"/>
        <v>0</v>
      </c>
      <c r="O668" s="141">
        <f t="shared" si="109"/>
        <v>0</v>
      </c>
      <c r="P668" s="141">
        <f t="shared" si="109"/>
        <v>0</v>
      </c>
      <c r="Q668" s="141">
        <f t="shared" si="109"/>
        <v>0</v>
      </c>
      <c r="R668" s="141"/>
      <c r="S668" s="141"/>
      <c r="T668" s="141">
        <f>L668/I668*100</f>
        <v>100</v>
      </c>
      <c r="U668" s="141">
        <f>O668/J668*100</f>
        <v>0</v>
      </c>
    </row>
    <row r="669" spans="1:21" ht="45" hidden="1" x14ac:dyDescent="0.25">
      <c r="A669" s="94" t="s">
        <v>597</v>
      </c>
      <c r="B669" s="141"/>
      <c r="C669" s="141"/>
      <c r="D669" s="141">
        <f t="shared" si="105"/>
        <v>0</v>
      </c>
      <c r="E669" s="142"/>
      <c r="F669" s="141"/>
      <c r="G669" s="141"/>
      <c r="H669" s="141"/>
      <c r="I669" s="141"/>
      <c r="J669" s="141">
        <f t="shared" si="107"/>
        <v>0</v>
      </c>
      <c r="K669" s="141"/>
      <c r="L669" s="141">
        <v>0</v>
      </c>
      <c r="M669" s="142"/>
      <c r="N669" s="141"/>
      <c r="O669" s="141">
        <f t="shared" si="106"/>
        <v>0</v>
      </c>
      <c r="P669" s="141"/>
      <c r="Q669" s="141">
        <v>0</v>
      </c>
      <c r="R669" s="141"/>
      <c r="S669" s="141"/>
      <c r="T669" s="141">
        <v>0</v>
      </c>
      <c r="U669" s="141">
        <v>0</v>
      </c>
    </row>
    <row r="670" spans="1:21" ht="78.75" hidden="1" x14ac:dyDescent="0.25">
      <c r="A670" s="94" t="s">
        <v>434</v>
      </c>
      <c r="B670" s="141"/>
      <c r="C670" s="141"/>
      <c r="D670" s="141">
        <f t="shared" si="105"/>
        <v>0</v>
      </c>
      <c r="E670" s="142"/>
      <c r="F670" s="141"/>
      <c r="G670" s="141"/>
      <c r="H670" s="141"/>
      <c r="I670" s="141"/>
      <c r="J670" s="141">
        <f t="shared" si="107"/>
        <v>0</v>
      </c>
      <c r="K670" s="141"/>
      <c r="L670" s="141">
        <v>0</v>
      </c>
      <c r="M670" s="142"/>
      <c r="N670" s="141"/>
      <c r="O670" s="141">
        <f t="shared" si="106"/>
        <v>0</v>
      </c>
      <c r="P670" s="141"/>
      <c r="Q670" s="141">
        <v>0</v>
      </c>
      <c r="R670" s="141"/>
      <c r="S670" s="141"/>
      <c r="T670" s="141">
        <v>0</v>
      </c>
      <c r="U670" s="141">
        <v>0</v>
      </c>
    </row>
    <row r="671" spans="1:21" hidden="1" x14ac:dyDescent="0.25">
      <c r="A671" s="94" t="s">
        <v>11</v>
      </c>
      <c r="B671" s="141"/>
      <c r="C671" s="141"/>
      <c r="D671" s="141"/>
      <c r="E671" s="142"/>
      <c r="F671" s="141"/>
      <c r="G671" s="141"/>
      <c r="H671" s="141"/>
      <c r="I671" s="141"/>
      <c r="J671" s="141"/>
      <c r="K671" s="141"/>
      <c r="L671" s="141"/>
      <c r="M671" s="142"/>
      <c r="N671" s="141"/>
      <c r="O671" s="141"/>
      <c r="P671" s="141"/>
      <c r="Q671" s="141"/>
      <c r="R671" s="141"/>
      <c r="S671" s="141"/>
      <c r="T671" s="141"/>
      <c r="U671" s="141"/>
    </row>
    <row r="672" spans="1:21" ht="22.5" hidden="1" x14ac:dyDescent="0.25">
      <c r="A672" s="94" t="s">
        <v>435</v>
      </c>
      <c r="B672" s="141"/>
      <c r="C672" s="141"/>
      <c r="D672" s="141"/>
      <c r="E672" s="142"/>
      <c r="F672" s="141"/>
      <c r="G672" s="141"/>
      <c r="H672" s="141"/>
      <c r="I672" s="141"/>
      <c r="J672" s="141"/>
      <c r="K672" s="141"/>
      <c r="L672" s="141"/>
      <c r="M672" s="142"/>
      <c r="N672" s="141"/>
      <c r="O672" s="141"/>
      <c r="P672" s="141"/>
      <c r="Q672" s="141"/>
      <c r="R672" s="141"/>
      <c r="S672" s="141"/>
      <c r="T672" s="141"/>
      <c r="U672" s="141"/>
    </row>
    <row r="673" spans="1:21" ht="56.25" hidden="1" x14ac:dyDescent="0.25">
      <c r="A673" s="94" t="s">
        <v>436</v>
      </c>
      <c r="B673" s="176">
        <v>42005</v>
      </c>
      <c r="C673" s="176">
        <v>43100</v>
      </c>
      <c r="D673" s="141">
        <f>E673+F673+G673+H673</f>
        <v>673</v>
      </c>
      <c r="E673" s="142"/>
      <c r="F673" s="141">
        <f>SUM(F674:F677)</f>
        <v>673</v>
      </c>
      <c r="G673" s="141"/>
      <c r="H673" s="141"/>
      <c r="I673" s="141">
        <f>SUM(I674:I677)</f>
        <v>66.5</v>
      </c>
      <c r="J673" s="141">
        <f t="shared" ref="J673:J682" si="110">K673+L673+M673+N673</f>
        <v>66.5</v>
      </c>
      <c r="K673" s="141"/>
      <c r="L673" s="141">
        <f>SUM(L674:L677)</f>
        <v>66.5</v>
      </c>
      <c r="M673" s="142"/>
      <c r="N673" s="141"/>
      <c r="O673" s="141">
        <f t="shared" ref="O673:O685" si="111">P673+Q673+R673+S673</f>
        <v>0</v>
      </c>
      <c r="P673" s="141"/>
      <c r="Q673" s="141">
        <v>0</v>
      </c>
      <c r="R673" s="141"/>
      <c r="S673" s="141"/>
      <c r="T673" s="141">
        <v>0</v>
      </c>
      <c r="U673" s="141">
        <v>0</v>
      </c>
    </row>
    <row r="674" spans="1:21" ht="33.75" hidden="1" x14ac:dyDescent="0.25">
      <c r="A674" s="94" t="s">
        <v>437</v>
      </c>
      <c r="B674" s="176">
        <v>42005</v>
      </c>
      <c r="C674" s="176">
        <v>43100</v>
      </c>
      <c r="D674" s="141">
        <f t="shared" ref="D674:D682" si="112">E674+F674+G674+H674</f>
        <v>150</v>
      </c>
      <c r="E674" s="142"/>
      <c r="F674" s="141">
        <v>150</v>
      </c>
      <c r="G674" s="141"/>
      <c r="H674" s="141"/>
      <c r="I674" s="141"/>
      <c r="J674" s="141">
        <f t="shared" si="110"/>
        <v>0</v>
      </c>
      <c r="K674" s="141"/>
      <c r="L674" s="141"/>
      <c r="M674" s="142"/>
      <c r="N674" s="141"/>
      <c r="O674" s="141">
        <f t="shared" si="111"/>
        <v>0</v>
      </c>
      <c r="P674" s="141"/>
      <c r="Q674" s="141">
        <v>0</v>
      </c>
      <c r="R674" s="141"/>
      <c r="S674" s="141"/>
      <c r="T674" s="141">
        <v>0</v>
      </c>
      <c r="U674" s="141">
        <v>0</v>
      </c>
    </row>
    <row r="675" spans="1:21" ht="67.5" hidden="1" x14ac:dyDescent="0.25">
      <c r="A675" s="94" t="s">
        <v>438</v>
      </c>
      <c r="B675" s="176">
        <v>42005</v>
      </c>
      <c r="C675" s="176">
        <v>43100</v>
      </c>
      <c r="D675" s="141">
        <f t="shared" si="112"/>
        <v>150</v>
      </c>
      <c r="E675" s="142"/>
      <c r="F675" s="141">
        <v>150</v>
      </c>
      <c r="G675" s="141"/>
      <c r="H675" s="141"/>
      <c r="I675" s="141"/>
      <c r="J675" s="141">
        <f t="shared" si="110"/>
        <v>0</v>
      </c>
      <c r="K675" s="141"/>
      <c r="L675" s="141"/>
      <c r="M675" s="142"/>
      <c r="N675" s="141"/>
      <c r="O675" s="141">
        <f t="shared" si="111"/>
        <v>0</v>
      </c>
      <c r="P675" s="141"/>
      <c r="Q675" s="141">
        <v>0</v>
      </c>
      <c r="R675" s="141"/>
      <c r="S675" s="141"/>
      <c r="T675" s="141">
        <v>0</v>
      </c>
      <c r="U675" s="141">
        <v>0</v>
      </c>
    </row>
    <row r="676" spans="1:21" ht="22.5" hidden="1" x14ac:dyDescent="0.25">
      <c r="A676" s="94" t="s">
        <v>439</v>
      </c>
      <c r="B676" s="176">
        <v>42005</v>
      </c>
      <c r="C676" s="176">
        <v>43100</v>
      </c>
      <c r="D676" s="141">
        <f t="shared" si="112"/>
        <v>279</v>
      </c>
      <c r="E676" s="142"/>
      <c r="F676" s="141">
        <v>279</v>
      </c>
      <c r="G676" s="141"/>
      <c r="H676" s="141"/>
      <c r="I676" s="141">
        <v>66.5</v>
      </c>
      <c r="J676" s="141">
        <f t="shared" si="110"/>
        <v>66.5</v>
      </c>
      <c r="K676" s="141"/>
      <c r="L676" s="141">
        <v>66.5</v>
      </c>
      <c r="M676" s="142"/>
      <c r="N676" s="141"/>
      <c r="O676" s="141">
        <f t="shared" si="111"/>
        <v>0</v>
      </c>
      <c r="P676" s="141"/>
      <c r="Q676" s="141">
        <v>0</v>
      </c>
      <c r="R676" s="141"/>
      <c r="S676" s="141"/>
      <c r="T676" s="141">
        <v>0</v>
      </c>
      <c r="U676" s="141">
        <v>0</v>
      </c>
    </row>
    <row r="677" spans="1:21" ht="22.5" hidden="1" x14ac:dyDescent="0.25">
      <c r="A677" s="94" t="s">
        <v>440</v>
      </c>
      <c r="B677" s="176">
        <v>42005</v>
      </c>
      <c r="C677" s="176">
        <v>43100</v>
      </c>
      <c r="D677" s="141">
        <f>E677+F677+G677+H677</f>
        <v>94</v>
      </c>
      <c r="E677" s="142"/>
      <c r="F677" s="141">
        <v>94</v>
      </c>
      <c r="G677" s="141"/>
      <c r="H677" s="141"/>
      <c r="I677" s="141"/>
      <c r="J677" s="141">
        <f t="shared" si="110"/>
        <v>0</v>
      </c>
      <c r="K677" s="141"/>
      <c r="L677" s="141">
        <v>0</v>
      </c>
      <c r="M677" s="142"/>
      <c r="N677" s="141"/>
      <c r="O677" s="141">
        <f t="shared" si="111"/>
        <v>0</v>
      </c>
      <c r="P677" s="141"/>
      <c r="Q677" s="141">
        <v>0</v>
      </c>
      <c r="R677" s="141"/>
      <c r="S677" s="141"/>
      <c r="T677" s="141">
        <v>0</v>
      </c>
      <c r="U677" s="141">
        <v>0</v>
      </c>
    </row>
    <row r="678" spans="1:21" ht="123.75" hidden="1" x14ac:dyDescent="0.25">
      <c r="A678" s="94" t="s">
        <v>441</v>
      </c>
      <c r="B678" s="176">
        <v>42005</v>
      </c>
      <c r="C678" s="176">
        <v>43100</v>
      </c>
      <c r="D678" s="141">
        <f>E678+F678+G678+H678</f>
        <v>302</v>
      </c>
      <c r="E678" s="142"/>
      <c r="F678" s="141">
        <f>SUM(F681:F682)</f>
        <v>302</v>
      </c>
      <c r="G678" s="141"/>
      <c r="H678" s="141"/>
      <c r="I678" s="141">
        <f>SUM(I681:I682)</f>
        <v>0</v>
      </c>
      <c r="J678" s="141">
        <f t="shared" si="110"/>
        <v>0</v>
      </c>
      <c r="K678" s="141"/>
      <c r="L678" s="141">
        <v>0</v>
      </c>
      <c r="M678" s="142"/>
      <c r="N678" s="141"/>
      <c r="O678" s="141">
        <f t="shared" si="111"/>
        <v>0</v>
      </c>
      <c r="P678" s="141"/>
      <c r="Q678" s="141">
        <v>0</v>
      </c>
      <c r="R678" s="141"/>
      <c r="S678" s="141"/>
      <c r="T678" s="141">
        <v>0</v>
      </c>
      <c r="U678" s="141">
        <v>0</v>
      </c>
    </row>
    <row r="679" spans="1:21" hidden="1" x14ac:dyDescent="0.25">
      <c r="A679" s="94" t="s">
        <v>11</v>
      </c>
      <c r="B679" s="176"/>
      <c r="C679" s="176"/>
      <c r="D679" s="141"/>
      <c r="E679" s="142"/>
      <c r="F679" s="141"/>
      <c r="G679" s="141"/>
      <c r="H679" s="141"/>
      <c r="I679" s="141"/>
      <c r="J679" s="141">
        <f t="shared" si="110"/>
        <v>0</v>
      </c>
      <c r="K679" s="141"/>
      <c r="L679" s="141">
        <v>0</v>
      </c>
      <c r="M679" s="142"/>
      <c r="N679" s="141"/>
      <c r="O679" s="141">
        <f t="shared" si="111"/>
        <v>0</v>
      </c>
      <c r="P679" s="141"/>
      <c r="Q679" s="141">
        <v>0</v>
      </c>
      <c r="R679" s="141"/>
      <c r="S679" s="141"/>
      <c r="T679" s="141">
        <v>0</v>
      </c>
      <c r="U679" s="141">
        <v>0</v>
      </c>
    </row>
    <row r="680" spans="1:21" ht="22.5" hidden="1" x14ac:dyDescent="0.25">
      <c r="A680" s="94" t="s">
        <v>435</v>
      </c>
      <c r="B680" s="176"/>
      <c r="C680" s="176"/>
      <c r="D680" s="141"/>
      <c r="E680" s="142"/>
      <c r="F680" s="141"/>
      <c r="G680" s="141"/>
      <c r="H680" s="141"/>
      <c r="I680" s="141"/>
      <c r="J680" s="141">
        <f t="shared" si="110"/>
        <v>0</v>
      </c>
      <c r="K680" s="141"/>
      <c r="L680" s="141">
        <v>0</v>
      </c>
      <c r="M680" s="142"/>
      <c r="N680" s="141"/>
      <c r="O680" s="141">
        <f t="shared" si="111"/>
        <v>0</v>
      </c>
      <c r="P680" s="141"/>
      <c r="Q680" s="141">
        <v>0</v>
      </c>
      <c r="R680" s="141"/>
      <c r="S680" s="141"/>
      <c r="T680" s="141">
        <v>0</v>
      </c>
      <c r="U680" s="141">
        <v>0</v>
      </c>
    </row>
    <row r="681" spans="1:21" ht="56.25" hidden="1" x14ac:dyDescent="0.25">
      <c r="A681" s="94" t="s">
        <v>442</v>
      </c>
      <c r="B681" s="176">
        <v>42005</v>
      </c>
      <c r="C681" s="176">
        <v>43100</v>
      </c>
      <c r="D681" s="141">
        <f t="shared" si="112"/>
        <v>151</v>
      </c>
      <c r="E681" s="142"/>
      <c r="F681" s="141">
        <v>151</v>
      </c>
      <c r="G681" s="141"/>
      <c r="H681" s="141"/>
      <c r="I681" s="141"/>
      <c r="J681" s="141">
        <f t="shared" si="110"/>
        <v>0</v>
      </c>
      <c r="K681" s="141"/>
      <c r="L681" s="141">
        <v>0</v>
      </c>
      <c r="M681" s="142"/>
      <c r="N681" s="141"/>
      <c r="O681" s="141">
        <f t="shared" si="111"/>
        <v>0</v>
      </c>
      <c r="P681" s="141"/>
      <c r="Q681" s="141">
        <v>0</v>
      </c>
      <c r="R681" s="141"/>
      <c r="S681" s="141"/>
      <c r="T681" s="141">
        <v>0</v>
      </c>
      <c r="U681" s="141">
        <v>0</v>
      </c>
    </row>
    <row r="682" spans="1:21" ht="45" hidden="1" x14ac:dyDescent="0.25">
      <c r="A682" s="94" t="s">
        <v>443</v>
      </c>
      <c r="B682" s="176">
        <v>42005</v>
      </c>
      <c r="C682" s="176">
        <v>43100</v>
      </c>
      <c r="D682" s="141">
        <f t="shared" si="112"/>
        <v>151</v>
      </c>
      <c r="E682" s="142"/>
      <c r="F682" s="141">
        <v>151</v>
      </c>
      <c r="G682" s="141"/>
      <c r="H682" s="141"/>
      <c r="I682" s="141"/>
      <c r="J682" s="141">
        <f t="shared" si="110"/>
        <v>0</v>
      </c>
      <c r="K682" s="141"/>
      <c r="L682" s="141">
        <v>0</v>
      </c>
      <c r="M682" s="142"/>
      <c r="N682" s="141"/>
      <c r="O682" s="141">
        <f t="shared" si="111"/>
        <v>0</v>
      </c>
      <c r="P682" s="141"/>
      <c r="Q682" s="141">
        <v>0</v>
      </c>
      <c r="R682" s="141"/>
      <c r="S682" s="141"/>
      <c r="T682" s="141">
        <v>0</v>
      </c>
      <c r="U682" s="141">
        <v>0</v>
      </c>
    </row>
    <row r="683" spans="1:21" hidden="1" x14ac:dyDescent="0.25">
      <c r="A683" s="94"/>
      <c r="B683" s="141"/>
      <c r="C683" s="141"/>
      <c r="D683" s="141"/>
      <c r="E683" s="142"/>
      <c r="F683" s="141"/>
      <c r="G683" s="141"/>
      <c r="H683" s="141"/>
      <c r="I683" s="141"/>
      <c r="J683" s="141"/>
      <c r="K683" s="141"/>
      <c r="L683" s="141"/>
      <c r="M683" s="142"/>
      <c r="N683" s="141"/>
      <c r="O683" s="141">
        <f t="shared" si="111"/>
        <v>0</v>
      </c>
      <c r="P683" s="141"/>
      <c r="Q683" s="141">
        <v>0</v>
      </c>
      <c r="R683" s="141"/>
      <c r="S683" s="141"/>
      <c r="T683" s="141">
        <v>0</v>
      </c>
      <c r="U683" s="141">
        <v>0</v>
      </c>
    </row>
    <row r="684" spans="1:21" ht="67.5" hidden="1" x14ac:dyDescent="0.25">
      <c r="A684" s="180" t="s">
        <v>444</v>
      </c>
      <c r="B684" s="176">
        <v>42005</v>
      </c>
      <c r="C684" s="176">
        <v>43100</v>
      </c>
      <c r="D684" s="141">
        <f>E684+F684+G684+H684</f>
        <v>0</v>
      </c>
      <c r="E684" s="142"/>
      <c r="F684" s="141"/>
      <c r="G684" s="141"/>
      <c r="H684" s="141"/>
      <c r="I684" s="141"/>
      <c r="J684" s="141">
        <f>K684+L684+M684+N684</f>
        <v>0</v>
      </c>
      <c r="K684" s="141"/>
      <c r="L684" s="141">
        <v>0</v>
      </c>
      <c r="M684" s="142"/>
      <c r="N684" s="141"/>
      <c r="O684" s="141">
        <f t="shared" si="111"/>
        <v>0</v>
      </c>
      <c r="P684" s="141"/>
      <c r="Q684" s="141">
        <v>0</v>
      </c>
      <c r="R684" s="141"/>
      <c r="S684" s="141"/>
      <c r="T684" s="141">
        <v>0</v>
      </c>
      <c r="U684" s="141">
        <v>0</v>
      </c>
    </row>
    <row r="685" spans="1:21" ht="56.25" hidden="1" x14ac:dyDescent="0.25">
      <c r="A685" s="94" t="s">
        <v>445</v>
      </c>
      <c r="B685" s="176">
        <v>42005</v>
      </c>
      <c r="C685" s="176">
        <v>43100</v>
      </c>
      <c r="D685" s="145">
        <f t="shared" ref="D685" si="113">E685+F685+G685+H685</f>
        <v>0</v>
      </c>
      <c r="E685" s="181"/>
      <c r="F685" s="145"/>
      <c r="G685" s="145"/>
      <c r="H685" s="145"/>
      <c r="I685" s="145"/>
      <c r="J685" s="145">
        <f t="shared" ref="J685" si="114">K685+L685+M685+N685</f>
        <v>0</v>
      </c>
      <c r="K685" s="145"/>
      <c r="L685" s="141">
        <v>0</v>
      </c>
      <c r="M685" s="181"/>
      <c r="N685" s="145"/>
      <c r="O685" s="145">
        <f t="shared" si="111"/>
        <v>0</v>
      </c>
      <c r="P685" s="145"/>
      <c r="Q685" s="141">
        <v>0</v>
      </c>
      <c r="R685" s="145"/>
      <c r="S685" s="145"/>
      <c r="T685" s="141">
        <v>0</v>
      </c>
      <c r="U685" s="141">
        <v>0</v>
      </c>
    </row>
    <row r="686" spans="1:21" hidden="1" x14ac:dyDescent="0.25">
      <c r="A686" s="94" t="s">
        <v>11</v>
      </c>
      <c r="B686" s="176">
        <v>42005</v>
      </c>
      <c r="C686" s="176">
        <v>43100</v>
      </c>
      <c r="D686" s="141"/>
      <c r="E686" s="142"/>
      <c r="F686" s="141"/>
      <c r="G686" s="141"/>
      <c r="H686" s="141"/>
      <c r="I686" s="141"/>
      <c r="J686" s="141"/>
      <c r="K686" s="141"/>
      <c r="L686" s="141"/>
      <c r="M686" s="142"/>
      <c r="N686" s="141"/>
      <c r="O686" s="141"/>
      <c r="P686" s="141"/>
      <c r="Q686" s="141"/>
      <c r="R686" s="141"/>
      <c r="S686" s="141"/>
      <c r="T686" s="141">
        <v>0</v>
      </c>
      <c r="U686" s="141">
        <v>0</v>
      </c>
    </row>
    <row r="687" spans="1:21" ht="22.5" hidden="1" x14ac:dyDescent="0.25">
      <c r="A687" s="94" t="s">
        <v>435</v>
      </c>
      <c r="B687" s="176">
        <v>42005</v>
      </c>
      <c r="C687" s="176">
        <v>43100</v>
      </c>
      <c r="D687" s="141"/>
      <c r="E687" s="142"/>
      <c r="F687" s="141"/>
      <c r="G687" s="141"/>
      <c r="H687" s="141"/>
      <c r="I687" s="141"/>
      <c r="J687" s="141"/>
      <c r="K687" s="141"/>
      <c r="L687" s="141"/>
      <c r="M687" s="142"/>
      <c r="N687" s="141"/>
      <c r="O687" s="141"/>
      <c r="P687" s="141"/>
      <c r="Q687" s="141"/>
      <c r="R687" s="141"/>
      <c r="S687" s="141"/>
      <c r="T687" s="141">
        <v>0</v>
      </c>
      <c r="U687" s="141">
        <v>0</v>
      </c>
    </row>
    <row r="688" spans="1:21" ht="33.75" hidden="1" x14ac:dyDescent="0.25">
      <c r="A688" s="94" t="s">
        <v>446</v>
      </c>
      <c r="B688" s="176">
        <v>42005</v>
      </c>
      <c r="C688" s="176">
        <v>43100</v>
      </c>
      <c r="D688" s="141">
        <f>E688+F688+G688+H688</f>
        <v>754.5</v>
      </c>
      <c r="E688" s="142"/>
      <c r="F688" s="141">
        <f>SUM(F689:F694)</f>
        <v>754.5</v>
      </c>
      <c r="G688" s="141"/>
      <c r="H688" s="141"/>
      <c r="I688" s="141">
        <f>SUM(I689:I694)</f>
        <v>136.19999999999999</v>
      </c>
      <c r="J688" s="141">
        <f t="shared" ref="J688:J689" si="115">K688+L688+M688+N688</f>
        <v>136.19999999999999</v>
      </c>
      <c r="K688" s="141"/>
      <c r="L688" s="141">
        <f>SUM(L689:L694)</f>
        <v>136.19999999999999</v>
      </c>
      <c r="M688" s="142"/>
      <c r="N688" s="141"/>
      <c r="O688" s="141"/>
      <c r="P688" s="141"/>
      <c r="Q688" s="141"/>
      <c r="R688" s="141"/>
      <c r="S688" s="141"/>
      <c r="T688" s="141">
        <v>0</v>
      </c>
      <c r="U688" s="141">
        <v>0</v>
      </c>
    </row>
    <row r="689" spans="1:21" ht="22.5" hidden="1" x14ac:dyDescent="0.25">
      <c r="A689" s="94" t="s">
        <v>447</v>
      </c>
      <c r="B689" s="176">
        <v>42005</v>
      </c>
      <c r="C689" s="176">
        <v>43100</v>
      </c>
      <c r="D689" s="141">
        <f t="shared" ref="D689:D747" si="116">E689+F689+G689+H689</f>
        <v>250</v>
      </c>
      <c r="E689" s="142"/>
      <c r="F689" s="141">
        <v>250</v>
      </c>
      <c r="G689" s="141"/>
      <c r="H689" s="141"/>
      <c r="I689" s="141">
        <v>136.19999999999999</v>
      </c>
      <c r="J689" s="141">
        <f t="shared" si="115"/>
        <v>136.19999999999999</v>
      </c>
      <c r="K689" s="141"/>
      <c r="L689" s="141">
        <v>136.19999999999999</v>
      </c>
      <c r="M689" s="142"/>
      <c r="N689" s="141"/>
      <c r="O689" s="141"/>
      <c r="P689" s="141"/>
      <c r="Q689" s="141"/>
      <c r="R689" s="141"/>
      <c r="S689" s="141"/>
      <c r="T689" s="141">
        <v>0</v>
      </c>
      <c r="U689" s="141">
        <v>0</v>
      </c>
    </row>
    <row r="690" spans="1:21" ht="22.5" hidden="1" x14ac:dyDescent="0.25">
      <c r="A690" s="94" t="s">
        <v>448</v>
      </c>
      <c r="B690" s="176">
        <v>42005</v>
      </c>
      <c r="C690" s="176">
        <v>43100</v>
      </c>
      <c r="D690" s="141">
        <f t="shared" si="116"/>
        <v>32</v>
      </c>
      <c r="E690" s="142"/>
      <c r="F690" s="141">
        <v>32</v>
      </c>
      <c r="G690" s="141"/>
      <c r="H690" s="141"/>
      <c r="I690" s="141"/>
      <c r="J690" s="141"/>
      <c r="K690" s="141"/>
      <c r="L690" s="141"/>
      <c r="M690" s="142"/>
      <c r="N690" s="141"/>
      <c r="O690" s="141"/>
      <c r="P690" s="141"/>
      <c r="Q690" s="141"/>
      <c r="R690" s="141"/>
      <c r="S690" s="141"/>
      <c r="T690" s="141">
        <v>0</v>
      </c>
      <c r="U690" s="141">
        <v>0</v>
      </c>
    </row>
    <row r="691" spans="1:21" ht="22.5" hidden="1" x14ac:dyDescent="0.25">
      <c r="A691" s="94" t="s">
        <v>449</v>
      </c>
      <c r="B691" s="176">
        <v>42005</v>
      </c>
      <c r="C691" s="176">
        <v>43100</v>
      </c>
      <c r="D691" s="141">
        <f t="shared" si="116"/>
        <v>103.1</v>
      </c>
      <c r="E691" s="142"/>
      <c r="F691" s="141">
        <v>103.1</v>
      </c>
      <c r="G691" s="141"/>
      <c r="H691" s="141"/>
      <c r="I691" s="141"/>
      <c r="J691" s="141"/>
      <c r="K691" s="141"/>
      <c r="L691" s="141"/>
      <c r="M691" s="142"/>
      <c r="N691" s="141"/>
      <c r="O691" s="141"/>
      <c r="P691" s="141"/>
      <c r="Q691" s="141"/>
      <c r="R691" s="141"/>
      <c r="S691" s="141"/>
      <c r="T691" s="141">
        <v>0</v>
      </c>
      <c r="U691" s="141">
        <v>0</v>
      </c>
    </row>
    <row r="692" spans="1:21" hidden="1" x14ac:dyDescent="0.25">
      <c r="A692" s="94" t="s">
        <v>450</v>
      </c>
      <c r="B692" s="176">
        <v>42005</v>
      </c>
      <c r="C692" s="176">
        <v>43100</v>
      </c>
      <c r="D692" s="141">
        <f t="shared" si="116"/>
        <v>45</v>
      </c>
      <c r="E692" s="142"/>
      <c r="F692" s="141">
        <v>45</v>
      </c>
      <c r="G692" s="141"/>
      <c r="H692" s="141"/>
      <c r="I692" s="141"/>
      <c r="J692" s="141"/>
      <c r="K692" s="141"/>
      <c r="L692" s="141"/>
      <c r="M692" s="142"/>
      <c r="N692" s="141"/>
      <c r="O692" s="141"/>
      <c r="P692" s="141"/>
      <c r="Q692" s="141"/>
      <c r="R692" s="141"/>
      <c r="S692" s="141"/>
      <c r="T692" s="141">
        <v>0</v>
      </c>
      <c r="U692" s="141">
        <v>0</v>
      </c>
    </row>
    <row r="693" spans="1:21" ht="22.5" hidden="1" x14ac:dyDescent="0.25">
      <c r="A693" s="94" t="s">
        <v>451</v>
      </c>
      <c r="B693" s="176">
        <v>42005</v>
      </c>
      <c r="C693" s="176">
        <v>43100</v>
      </c>
      <c r="D693" s="141">
        <f t="shared" si="116"/>
        <v>210</v>
      </c>
      <c r="E693" s="142"/>
      <c r="F693" s="141">
        <v>210</v>
      </c>
      <c r="G693" s="141"/>
      <c r="H693" s="141"/>
      <c r="I693" s="141"/>
      <c r="J693" s="141"/>
      <c r="K693" s="141"/>
      <c r="L693" s="141"/>
      <c r="M693" s="142"/>
      <c r="N693" s="141"/>
      <c r="O693" s="141"/>
      <c r="P693" s="141"/>
      <c r="Q693" s="141"/>
      <c r="R693" s="141"/>
      <c r="S693" s="141"/>
      <c r="T693" s="141">
        <v>0</v>
      </c>
      <c r="U693" s="141">
        <v>0</v>
      </c>
    </row>
    <row r="694" spans="1:21" hidden="1" x14ac:dyDescent="0.25">
      <c r="A694" s="94" t="s">
        <v>452</v>
      </c>
      <c r="B694" s="176">
        <v>42005</v>
      </c>
      <c r="C694" s="176">
        <v>43100</v>
      </c>
      <c r="D694" s="141">
        <f t="shared" si="116"/>
        <v>114.4</v>
      </c>
      <c r="E694" s="142"/>
      <c r="F694" s="141">
        <v>114.4</v>
      </c>
      <c r="G694" s="141"/>
      <c r="H694" s="141"/>
      <c r="I694" s="141"/>
      <c r="J694" s="141"/>
      <c r="K694" s="141"/>
      <c r="L694" s="141"/>
      <c r="M694" s="142"/>
      <c r="N694" s="141"/>
      <c r="O694" s="141"/>
      <c r="P694" s="141"/>
      <c r="Q694" s="141"/>
      <c r="R694" s="141"/>
      <c r="S694" s="141"/>
      <c r="T694" s="141">
        <v>0</v>
      </c>
      <c r="U694" s="141">
        <v>0</v>
      </c>
    </row>
    <row r="695" spans="1:21" ht="45" hidden="1" x14ac:dyDescent="0.25">
      <c r="A695" s="94" t="s">
        <v>453</v>
      </c>
      <c r="B695" s="176">
        <v>42005</v>
      </c>
      <c r="C695" s="176">
        <v>43100</v>
      </c>
      <c r="D695" s="141">
        <f t="shared" si="116"/>
        <v>0</v>
      </c>
      <c r="E695" s="142"/>
      <c r="F695" s="141"/>
      <c r="G695" s="141"/>
      <c r="H695" s="141"/>
      <c r="I695" s="141"/>
      <c r="J695" s="141">
        <f t="shared" ref="J695:J745" si="117">K695+L695+M695+N695</f>
        <v>0</v>
      </c>
      <c r="K695" s="141"/>
      <c r="L695" s="141">
        <v>0</v>
      </c>
      <c r="M695" s="142"/>
      <c r="N695" s="141"/>
      <c r="O695" s="141">
        <f t="shared" ref="O695:O744" si="118">P695+Q695+R695+S695</f>
        <v>0</v>
      </c>
      <c r="P695" s="141"/>
      <c r="Q695" s="141">
        <v>0</v>
      </c>
      <c r="R695" s="141"/>
      <c r="S695" s="141"/>
      <c r="T695" s="141">
        <v>0</v>
      </c>
      <c r="U695" s="141">
        <v>0</v>
      </c>
    </row>
    <row r="696" spans="1:21" ht="33.75" hidden="1" x14ac:dyDescent="0.25">
      <c r="A696" s="94" t="s">
        <v>454</v>
      </c>
      <c r="B696" s="176">
        <v>42005</v>
      </c>
      <c r="C696" s="176">
        <v>43100</v>
      </c>
      <c r="D696" s="145">
        <f>E696+F696+G696+H696</f>
        <v>310.79999999999995</v>
      </c>
      <c r="E696" s="181"/>
      <c r="F696" s="145">
        <f>SUM(F697:F705)</f>
        <v>310.79999999999995</v>
      </c>
      <c r="G696" s="145"/>
      <c r="H696" s="145"/>
      <c r="I696" s="145">
        <f>SUM(I697:I705)</f>
        <v>0</v>
      </c>
      <c r="J696" s="145">
        <f t="shared" si="117"/>
        <v>0</v>
      </c>
      <c r="K696" s="145"/>
      <c r="L696" s="141">
        <v>0</v>
      </c>
      <c r="M696" s="181"/>
      <c r="N696" s="145"/>
      <c r="O696" s="145">
        <f t="shared" si="118"/>
        <v>0</v>
      </c>
      <c r="P696" s="145"/>
      <c r="Q696" s="141">
        <v>0</v>
      </c>
      <c r="R696" s="145"/>
      <c r="S696" s="145"/>
      <c r="T696" s="141">
        <v>0</v>
      </c>
      <c r="U696" s="141">
        <v>0</v>
      </c>
    </row>
    <row r="697" spans="1:21" ht="22.5" hidden="1" x14ac:dyDescent="0.25">
      <c r="A697" s="94" t="s">
        <v>455</v>
      </c>
      <c r="B697" s="176">
        <v>42005</v>
      </c>
      <c r="C697" s="176">
        <v>43100</v>
      </c>
      <c r="D697" s="145">
        <f t="shared" ref="D697:D730" si="119">E697+F697+G697+H697</f>
        <v>0</v>
      </c>
      <c r="E697" s="181"/>
      <c r="F697" s="145">
        <v>0</v>
      </c>
      <c r="G697" s="145"/>
      <c r="H697" s="145"/>
      <c r="I697" s="145"/>
      <c r="J697" s="145"/>
      <c r="K697" s="145"/>
      <c r="L697" s="145"/>
      <c r="M697" s="181"/>
      <c r="N697" s="145"/>
      <c r="O697" s="145"/>
      <c r="P697" s="145"/>
      <c r="Q697" s="145"/>
      <c r="R697" s="145"/>
      <c r="S697" s="145"/>
      <c r="T697" s="141">
        <v>0</v>
      </c>
      <c r="U697" s="141">
        <v>0</v>
      </c>
    </row>
    <row r="698" spans="1:21" ht="22.5" hidden="1" x14ac:dyDescent="0.25">
      <c r="A698" s="94" t="s">
        <v>456</v>
      </c>
      <c r="B698" s="176">
        <v>42005</v>
      </c>
      <c r="C698" s="176">
        <v>43100</v>
      </c>
      <c r="D698" s="145">
        <f t="shared" si="119"/>
        <v>189.7</v>
      </c>
      <c r="E698" s="181"/>
      <c r="F698" s="145">
        <v>189.7</v>
      </c>
      <c r="G698" s="145"/>
      <c r="H698" s="145"/>
      <c r="I698" s="145"/>
      <c r="J698" s="145"/>
      <c r="K698" s="145"/>
      <c r="L698" s="145"/>
      <c r="M698" s="181"/>
      <c r="N698" s="145"/>
      <c r="O698" s="145"/>
      <c r="P698" s="145"/>
      <c r="Q698" s="145"/>
      <c r="R698" s="145"/>
      <c r="S698" s="145"/>
      <c r="T698" s="141">
        <v>0</v>
      </c>
      <c r="U698" s="141">
        <v>0</v>
      </c>
    </row>
    <row r="699" spans="1:21" hidden="1" x14ac:dyDescent="0.25">
      <c r="A699" s="94" t="s">
        <v>457</v>
      </c>
      <c r="B699" s="176">
        <v>42005</v>
      </c>
      <c r="C699" s="176">
        <v>43100</v>
      </c>
      <c r="D699" s="145">
        <f t="shared" si="119"/>
        <v>51.6</v>
      </c>
      <c r="E699" s="181"/>
      <c r="F699" s="145">
        <v>51.6</v>
      </c>
      <c r="G699" s="145"/>
      <c r="H699" s="145"/>
      <c r="I699" s="145"/>
      <c r="J699" s="145"/>
      <c r="K699" s="145"/>
      <c r="L699" s="145"/>
      <c r="M699" s="181"/>
      <c r="N699" s="145"/>
      <c r="O699" s="145"/>
      <c r="P699" s="145"/>
      <c r="Q699" s="145"/>
      <c r="R699" s="145"/>
      <c r="S699" s="145"/>
      <c r="T699" s="141">
        <v>0</v>
      </c>
      <c r="U699" s="141">
        <v>0</v>
      </c>
    </row>
    <row r="700" spans="1:21" ht="33.75" hidden="1" x14ac:dyDescent="0.25">
      <c r="A700" s="94" t="s">
        <v>458</v>
      </c>
      <c r="B700" s="176">
        <v>42005</v>
      </c>
      <c r="C700" s="176">
        <v>43100</v>
      </c>
      <c r="D700" s="145">
        <f t="shared" si="119"/>
        <v>16.5</v>
      </c>
      <c r="E700" s="181"/>
      <c r="F700" s="145">
        <v>16.5</v>
      </c>
      <c r="G700" s="145"/>
      <c r="H700" s="145"/>
      <c r="I700" s="145"/>
      <c r="J700" s="145"/>
      <c r="K700" s="145"/>
      <c r="L700" s="145"/>
      <c r="M700" s="181"/>
      <c r="N700" s="145"/>
      <c r="O700" s="145"/>
      <c r="P700" s="145"/>
      <c r="Q700" s="145"/>
      <c r="R700" s="145"/>
      <c r="S700" s="145"/>
      <c r="T700" s="141">
        <v>0</v>
      </c>
      <c r="U700" s="141">
        <v>0</v>
      </c>
    </row>
    <row r="701" spans="1:21" ht="22.5" hidden="1" x14ac:dyDescent="0.25">
      <c r="A701" s="94" t="s">
        <v>459</v>
      </c>
      <c r="B701" s="176">
        <v>42005</v>
      </c>
      <c r="C701" s="176">
        <v>43100</v>
      </c>
      <c r="D701" s="145">
        <f t="shared" si="119"/>
        <v>0</v>
      </c>
      <c r="E701" s="181"/>
      <c r="F701" s="145">
        <v>0</v>
      </c>
      <c r="G701" s="145"/>
      <c r="H701" s="145"/>
      <c r="I701" s="145"/>
      <c r="J701" s="145"/>
      <c r="K701" s="145"/>
      <c r="L701" s="145"/>
      <c r="M701" s="181"/>
      <c r="N701" s="145"/>
      <c r="O701" s="145"/>
      <c r="P701" s="145"/>
      <c r="Q701" s="145"/>
      <c r="R701" s="145"/>
      <c r="S701" s="145"/>
      <c r="T701" s="141">
        <v>0</v>
      </c>
      <c r="U701" s="141">
        <v>0</v>
      </c>
    </row>
    <row r="702" spans="1:21" hidden="1" x14ac:dyDescent="0.25">
      <c r="A702" s="94" t="s">
        <v>460</v>
      </c>
      <c r="B702" s="176">
        <v>42005</v>
      </c>
      <c r="C702" s="176">
        <v>42369</v>
      </c>
      <c r="D702" s="145">
        <f t="shared" si="119"/>
        <v>16.8</v>
      </c>
      <c r="E702" s="181"/>
      <c r="F702" s="145">
        <v>16.8</v>
      </c>
      <c r="G702" s="145"/>
      <c r="H702" s="145"/>
      <c r="I702" s="145"/>
      <c r="J702" s="145"/>
      <c r="K702" s="145"/>
      <c r="L702" s="145"/>
      <c r="M702" s="181"/>
      <c r="N702" s="145"/>
      <c r="O702" s="145"/>
      <c r="P702" s="145"/>
      <c r="Q702" s="145"/>
      <c r="R702" s="145"/>
      <c r="S702" s="145"/>
      <c r="T702" s="141">
        <v>0</v>
      </c>
      <c r="U702" s="141">
        <v>0</v>
      </c>
    </row>
    <row r="703" spans="1:21" ht="22.5" hidden="1" x14ac:dyDescent="0.25">
      <c r="A703" s="94" t="s">
        <v>461</v>
      </c>
      <c r="B703" s="176">
        <v>42005</v>
      </c>
      <c r="C703" s="176">
        <v>42369</v>
      </c>
      <c r="D703" s="145">
        <f t="shared" si="119"/>
        <v>12.2</v>
      </c>
      <c r="E703" s="181"/>
      <c r="F703" s="145">
        <v>12.2</v>
      </c>
      <c r="G703" s="145"/>
      <c r="H703" s="145"/>
      <c r="I703" s="145"/>
      <c r="J703" s="145"/>
      <c r="K703" s="145"/>
      <c r="L703" s="145"/>
      <c r="M703" s="181"/>
      <c r="N703" s="145"/>
      <c r="O703" s="145"/>
      <c r="P703" s="145"/>
      <c r="Q703" s="145"/>
      <c r="R703" s="145"/>
      <c r="S703" s="145"/>
      <c r="T703" s="141">
        <v>0</v>
      </c>
      <c r="U703" s="141">
        <v>0</v>
      </c>
    </row>
    <row r="704" spans="1:21" hidden="1" x14ac:dyDescent="0.25">
      <c r="A704" s="94" t="s">
        <v>462</v>
      </c>
      <c r="B704" s="176">
        <v>42005</v>
      </c>
      <c r="C704" s="176">
        <v>42369</v>
      </c>
      <c r="D704" s="145">
        <f t="shared" si="119"/>
        <v>24</v>
      </c>
      <c r="E704" s="181"/>
      <c r="F704" s="145">
        <v>24</v>
      </c>
      <c r="G704" s="145"/>
      <c r="H704" s="145"/>
      <c r="I704" s="145"/>
      <c r="J704" s="145"/>
      <c r="K704" s="145"/>
      <c r="L704" s="145"/>
      <c r="M704" s="181"/>
      <c r="N704" s="145"/>
      <c r="O704" s="145"/>
      <c r="P704" s="145"/>
      <c r="Q704" s="145"/>
      <c r="R704" s="145"/>
      <c r="S704" s="145"/>
      <c r="T704" s="141">
        <v>0</v>
      </c>
      <c r="U704" s="141">
        <v>0</v>
      </c>
    </row>
    <row r="705" spans="1:21" ht="22.5" hidden="1" x14ac:dyDescent="0.25">
      <c r="A705" s="94" t="s">
        <v>463</v>
      </c>
      <c r="B705" s="176">
        <v>42370</v>
      </c>
      <c r="C705" s="176">
        <v>42735</v>
      </c>
      <c r="D705" s="145">
        <f t="shared" si="119"/>
        <v>0</v>
      </c>
      <c r="E705" s="181"/>
      <c r="F705" s="145">
        <v>0</v>
      </c>
      <c r="G705" s="145"/>
      <c r="H705" s="145"/>
      <c r="I705" s="145"/>
      <c r="J705" s="145"/>
      <c r="K705" s="145"/>
      <c r="L705" s="145"/>
      <c r="M705" s="181"/>
      <c r="N705" s="145"/>
      <c r="O705" s="145"/>
      <c r="P705" s="145"/>
      <c r="Q705" s="145"/>
      <c r="R705" s="145"/>
      <c r="S705" s="145"/>
      <c r="T705" s="141">
        <v>0</v>
      </c>
      <c r="U705" s="141">
        <v>0</v>
      </c>
    </row>
    <row r="706" spans="1:21" ht="67.5" hidden="1" x14ac:dyDescent="0.25">
      <c r="A706" s="94" t="s">
        <v>464</v>
      </c>
      <c r="B706" s="176">
        <v>42005</v>
      </c>
      <c r="C706" s="176">
        <v>43100</v>
      </c>
      <c r="D706" s="145">
        <f>E706+F706+G706+H706</f>
        <v>109.5</v>
      </c>
      <c r="E706" s="181"/>
      <c r="F706" s="145">
        <f>SUM(F707)</f>
        <v>109.5</v>
      </c>
      <c r="G706" s="145"/>
      <c r="H706" s="145"/>
      <c r="I706" s="145">
        <f>SUM(I707)</f>
        <v>12.2</v>
      </c>
      <c r="J706" s="145">
        <f>K706+L706+M706+N706</f>
        <v>12.2</v>
      </c>
      <c r="K706" s="145"/>
      <c r="L706" s="145">
        <f>SUM(L707)</f>
        <v>12.2</v>
      </c>
      <c r="M706" s="181"/>
      <c r="N706" s="145"/>
      <c r="O706" s="145"/>
      <c r="P706" s="145"/>
      <c r="Q706" s="145"/>
      <c r="R706" s="145"/>
      <c r="S706" s="145"/>
      <c r="T706" s="141">
        <v>0</v>
      </c>
      <c r="U706" s="141">
        <v>0</v>
      </c>
    </row>
    <row r="707" spans="1:21" ht="22.5" hidden="1" x14ac:dyDescent="0.25">
      <c r="A707" s="94" t="s">
        <v>465</v>
      </c>
      <c r="B707" s="176">
        <v>42005</v>
      </c>
      <c r="C707" s="176">
        <v>43100</v>
      </c>
      <c r="D707" s="145">
        <f t="shared" si="119"/>
        <v>109.5</v>
      </c>
      <c r="E707" s="181"/>
      <c r="F707" s="145">
        <v>109.5</v>
      </c>
      <c r="G707" s="145"/>
      <c r="H707" s="145"/>
      <c r="I707" s="145">
        <v>12.2</v>
      </c>
      <c r="J707" s="145">
        <f>SUM(K707:N707)</f>
        <v>12.2</v>
      </c>
      <c r="K707" s="145"/>
      <c r="L707" s="145">
        <v>12.2</v>
      </c>
      <c r="M707" s="181"/>
      <c r="N707" s="145"/>
      <c r="O707" s="145">
        <f>SUM(P707:S707)</f>
        <v>12.1</v>
      </c>
      <c r="P707" s="145"/>
      <c r="Q707" s="145">
        <v>12.1</v>
      </c>
      <c r="R707" s="145"/>
      <c r="S707" s="145"/>
      <c r="T707" s="141">
        <f>L707/I707*100</f>
        <v>100</v>
      </c>
      <c r="U707" s="145">
        <f>O707/J707*100</f>
        <v>99.180327868852459</v>
      </c>
    </row>
    <row r="708" spans="1:21" ht="78.75" hidden="1" x14ac:dyDescent="0.25">
      <c r="A708" s="94" t="s">
        <v>466</v>
      </c>
      <c r="B708" s="176">
        <v>42005</v>
      </c>
      <c r="C708" s="176">
        <v>43100</v>
      </c>
      <c r="D708" s="141">
        <f>SUM(D709:D719)</f>
        <v>2171.7999999999997</v>
      </c>
      <c r="E708" s="142"/>
      <c r="F708" s="141">
        <f>SUM(F709:F719)</f>
        <v>2171.7999999999997</v>
      </c>
      <c r="G708" s="145"/>
      <c r="H708" s="145"/>
      <c r="I708" s="141">
        <f>SUM(I709:I719)</f>
        <v>56.3</v>
      </c>
      <c r="J708" s="141">
        <f>SUM(K708:N708)</f>
        <v>56.3</v>
      </c>
      <c r="K708" s="145"/>
      <c r="L708" s="141">
        <f>SUM(L709:L719)</f>
        <v>56.3</v>
      </c>
      <c r="M708" s="181"/>
      <c r="N708" s="145"/>
      <c r="O708" s="145"/>
      <c r="P708" s="145"/>
      <c r="Q708" s="145"/>
      <c r="R708" s="145"/>
      <c r="S708" s="145"/>
      <c r="T708" s="141">
        <v>0</v>
      </c>
      <c r="U708" s="141">
        <v>0</v>
      </c>
    </row>
    <row r="709" spans="1:21" hidden="1" x14ac:dyDescent="0.25">
      <c r="A709" s="94" t="s">
        <v>467</v>
      </c>
      <c r="B709" s="176">
        <v>42005</v>
      </c>
      <c r="C709" s="176">
        <v>43100</v>
      </c>
      <c r="D709" s="145">
        <f>E709+F709+G709+H709</f>
        <v>494.5</v>
      </c>
      <c r="E709" s="181"/>
      <c r="F709" s="145">
        <v>494.5</v>
      </c>
      <c r="G709" s="145"/>
      <c r="H709" s="145"/>
      <c r="I709" s="145"/>
      <c r="J709" s="145"/>
      <c r="K709" s="145"/>
      <c r="L709" s="145"/>
      <c r="M709" s="181"/>
      <c r="N709" s="145"/>
      <c r="O709" s="145"/>
      <c r="P709" s="145"/>
      <c r="Q709" s="145"/>
      <c r="R709" s="145"/>
      <c r="S709" s="145"/>
      <c r="T709" s="141">
        <v>0</v>
      </c>
      <c r="U709" s="141">
        <v>0</v>
      </c>
    </row>
    <row r="710" spans="1:21" ht="33.75" hidden="1" x14ac:dyDescent="0.25">
      <c r="A710" s="94" t="s">
        <v>468</v>
      </c>
      <c r="B710" s="176">
        <v>42005</v>
      </c>
      <c r="C710" s="176">
        <v>43100</v>
      </c>
      <c r="D710" s="145">
        <f t="shared" si="119"/>
        <v>612.1</v>
      </c>
      <c r="E710" s="181"/>
      <c r="F710" s="145">
        <v>612.1</v>
      </c>
      <c r="G710" s="145"/>
      <c r="H710" s="145"/>
      <c r="I710" s="145"/>
      <c r="J710" s="145"/>
      <c r="K710" s="145"/>
      <c r="L710" s="145"/>
      <c r="M710" s="181"/>
      <c r="N710" s="145"/>
      <c r="O710" s="145"/>
      <c r="P710" s="145"/>
      <c r="Q710" s="145"/>
      <c r="R710" s="145"/>
      <c r="S710" s="145"/>
      <c r="T710" s="141">
        <v>0</v>
      </c>
      <c r="U710" s="141">
        <v>0</v>
      </c>
    </row>
    <row r="711" spans="1:21" ht="45" hidden="1" x14ac:dyDescent="0.25">
      <c r="A711" s="94" t="s">
        <v>469</v>
      </c>
      <c r="B711" s="176">
        <v>42005</v>
      </c>
      <c r="C711" s="176">
        <v>43100</v>
      </c>
      <c r="D711" s="145">
        <f t="shared" si="119"/>
        <v>69.8</v>
      </c>
      <c r="E711" s="181"/>
      <c r="F711" s="145">
        <v>69.8</v>
      </c>
      <c r="G711" s="145"/>
      <c r="H711" s="145"/>
      <c r="I711" s="145"/>
      <c r="J711" s="145"/>
      <c r="K711" s="145"/>
      <c r="L711" s="145"/>
      <c r="M711" s="181"/>
      <c r="N711" s="145"/>
      <c r="O711" s="145"/>
      <c r="P711" s="145"/>
      <c r="Q711" s="145"/>
      <c r="R711" s="145"/>
      <c r="S711" s="145"/>
      <c r="T711" s="141">
        <v>0</v>
      </c>
      <c r="U711" s="141">
        <v>0</v>
      </c>
    </row>
    <row r="712" spans="1:21" ht="33.75" hidden="1" x14ac:dyDescent="0.25">
      <c r="A712" s="94" t="s">
        <v>470</v>
      </c>
      <c r="B712" s="176">
        <v>42005</v>
      </c>
      <c r="C712" s="176">
        <v>43100</v>
      </c>
      <c r="D712" s="145">
        <f t="shared" si="119"/>
        <v>159</v>
      </c>
      <c r="E712" s="181"/>
      <c r="F712" s="145">
        <v>159</v>
      </c>
      <c r="G712" s="145"/>
      <c r="H712" s="145"/>
      <c r="I712" s="145"/>
      <c r="J712" s="145"/>
      <c r="K712" s="145"/>
      <c r="L712" s="145"/>
      <c r="M712" s="181"/>
      <c r="N712" s="145"/>
      <c r="O712" s="145"/>
      <c r="P712" s="145"/>
      <c r="Q712" s="145"/>
      <c r="R712" s="145"/>
      <c r="S712" s="145"/>
      <c r="T712" s="141">
        <v>0</v>
      </c>
      <c r="U712" s="141">
        <v>0</v>
      </c>
    </row>
    <row r="713" spans="1:21" ht="22.5" hidden="1" x14ac:dyDescent="0.25">
      <c r="A713" s="94" t="s">
        <v>471</v>
      </c>
      <c r="B713" s="176">
        <v>42005</v>
      </c>
      <c r="C713" s="176">
        <v>43100</v>
      </c>
      <c r="D713" s="145">
        <f t="shared" si="119"/>
        <v>337.2</v>
      </c>
      <c r="E713" s="181"/>
      <c r="F713" s="145">
        <v>337.2</v>
      </c>
      <c r="G713" s="145"/>
      <c r="H713" s="145"/>
      <c r="I713" s="145"/>
      <c r="J713" s="145"/>
      <c r="K713" s="145"/>
      <c r="L713" s="145"/>
      <c r="M713" s="181"/>
      <c r="N713" s="145"/>
      <c r="O713" s="145"/>
      <c r="P713" s="145"/>
      <c r="Q713" s="145"/>
      <c r="R713" s="145"/>
      <c r="S713" s="145"/>
      <c r="T713" s="141">
        <v>0</v>
      </c>
      <c r="U713" s="141">
        <v>0</v>
      </c>
    </row>
    <row r="714" spans="1:21" hidden="1" x14ac:dyDescent="0.25">
      <c r="A714" s="94" t="s">
        <v>472</v>
      </c>
      <c r="B714" s="176">
        <v>42005</v>
      </c>
      <c r="C714" s="176">
        <v>43100</v>
      </c>
      <c r="D714" s="145">
        <f t="shared" si="119"/>
        <v>125.5</v>
      </c>
      <c r="E714" s="181"/>
      <c r="F714" s="145">
        <v>125.5</v>
      </c>
      <c r="G714" s="145"/>
      <c r="H714" s="145"/>
      <c r="I714" s="145"/>
      <c r="J714" s="145"/>
      <c r="K714" s="145"/>
      <c r="L714" s="145"/>
      <c r="M714" s="181"/>
      <c r="N714" s="145"/>
      <c r="O714" s="145"/>
      <c r="P714" s="145"/>
      <c r="Q714" s="145"/>
      <c r="R714" s="145"/>
      <c r="S714" s="145"/>
      <c r="T714" s="141">
        <v>0</v>
      </c>
      <c r="U714" s="141">
        <v>0</v>
      </c>
    </row>
    <row r="715" spans="1:21" ht="22.5" hidden="1" x14ac:dyDescent="0.25">
      <c r="A715" s="94" t="s">
        <v>473</v>
      </c>
      <c r="B715" s="176">
        <v>42005</v>
      </c>
      <c r="C715" s="176">
        <v>43100</v>
      </c>
      <c r="D715" s="145">
        <f t="shared" si="119"/>
        <v>113.8</v>
      </c>
      <c r="E715" s="181"/>
      <c r="F715" s="145">
        <v>113.8</v>
      </c>
      <c r="G715" s="145"/>
      <c r="H715" s="145"/>
      <c r="I715" s="145"/>
      <c r="J715" s="145"/>
      <c r="K715" s="145"/>
      <c r="L715" s="145"/>
      <c r="M715" s="181"/>
      <c r="N715" s="145"/>
      <c r="O715" s="145"/>
      <c r="P715" s="145"/>
      <c r="Q715" s="145"/>
      <c r="R715" s="145"/>
      <c r="S715" s="145"/>
      <c r="T715" s="141">
        <v>0</v>
      </c>
      <c r="U715" s="141">
        <v>0</v>
      </c>
    </row>
    <row r="716" spans="1:21" hidden="1" x14ac:dyDescent="0.25">
      <c r="A716" s="94" t="s">
        <v>474</v>
      </c>
      <c r="B716" s="176">
        <v>42005</v>
      </c>
      <c r="C716" s="176">
        <v>43100</v>
      </c>
      <c r="D716" s="145">
        <f t="shared" si="119"/>
        <v>70.599999999999994</v>
      </c>
      <c r="E716" s="181"/>
      <c r="F716" s="145">
        <v>70.599999999999994</v>
      </c>
      <c r="G716" s="145"/>
      <c r="H716" s="145"/>
      <c r="I716" s="145"/>
      <c r="J716" s="145"/>
      <c r="K716" s="145"/>
      <c r="L716" s="145"/>
      <c r="M716" s="181"/>
      <c r="N716" s="145"/>
      <c r="O716" s="145"/>
      <c r="P716" s="145"/>
      <c r="Q716" s="145"/>
      <c r="R716" s="145"/>
      <c r="S716" s="145"/>
      <c r="T716" s="141">
        <v>0</v>
      </c>
      <c r="U716" s="141">
        <v>0</v>
      </c>
    </row>
    <row r="717" spans="1:21" ht="22.5" hidden="1" x14ac:dyDescent="0.25">
      <c r="A717" s="94" t="s">
        <v>475</v>
      </c>
      <c r="B717" s="176">
        <v>42005</v>
      </c>
      <c r="C717" s="176">
        <v>43100</v>
      </c>
      <c r="D717" s="145">
        <f t="shared" si="119"/>
        <v>56.3</v>
      </c>
      <c r="E717" s="181"/>
      <c r="F717" s="145">
        <v>56.3</v>
      </c>
      <c r="G717" s="145"/>
      <c r="H717" s="145"/>
      <c r="I717" s="145">
        <v>56.3</v>
      </c>
      <c r="J717" s="145">
        <f>SUM(K717:N717)</f>
        <v>56.3</v>
      </c>
      <c r="K717" s="145"/>
      <c r="L717" s="145">
        <v>56.3</v>
      </c>
      <c r="M717" s="181"/>
      <c r="N717" s="145"/>
      <c r="O717" s="145">
        <f>SUM(P717:S717)</f>
        <v>56.3</v>
      </c>
      <c r="P717" s="145"/>
      <c r="Q717" s="145">
        <v>56.3</v>
      </c>
      <c r="R717" s="145"/>
      <c r="S717" s="145"/>
      <c r="T717" s="145">
        <f>L717/I717*100</f>
        <v>100</v>
      </c>
      <c r="U717" s="145">
        <f>O717/J717*100</f>
        <v>100</v>
      </c>
    </row>
    <row r="718" spans="1:21" ht="33.75" hidden="1" x14ac:dyDescent="0.25">
      <c r="A718" s="94" t="s">
        <v>476</v>
      </c>
      <c r="B718" s="176">
        <v>42005</v>
      </c>
      <c r="C718" s="176">
        <v>43100</v>
      </c>
      <c r="D718" s="145">
        <f t="shared" si="119"/>
        <v>83</v>
      </c>
      <c r="E718" s="181"/>
      <c r="F718" s="145">
        <v>83</v>
      </c>
      <c r="G718" s="145"/>
      <c r="H718" s="145"/>
      <c r="I718" s="145"/>
      <c r="J718" s="145"/>
      <c r="K718" s="145"/>
      <c r="L718" s="145"/>
      <c r="M718" s="181"/>
      <c r="N718" s="145"/>
      <c r="O718" s="145"/>
      <c r="P718" s="145"/>
      <c r="Q718" s="145"/>
      <c r="R718" s="145"/>
      <c r="S718" s="145"/>
      <c r="T718" s="141">
        <v>0</v>
      </c>
      <c r="U718" s="141">
        <v>0</v>
      </c>
    </row>
    <row r="719" spans="1:21" ht="22.5" hidden="1" x14ac:dyDescent="0.25">
      <c r="A719" s="94" t="s">
        <v>477</v>
      </c>
      <c r="B719" s="176">
        <v>42005</v>
      </c>
      <c r="C719" s="176">
        <v>43100</v>
      </c>
      <c r="D719" s="145">
        <f t="shared" si="119"/>
        <v>50</v>
      </c>
      <c r="E719" s="181"/>
      <c r="F719" s="145">
        <v>50</v>
      </c>
      <c r="G719" s="145"/>
      <c r="H719" s="145"/>
      <c r="I719" s="145"/>
      <c r="J719" s="145"/>
      <c r="K719" s="145"/>
      <c r="L719" s="145"/>
      <c r="M719" s="181"/>
      <c r="N719" s="145"/>
      <c r="O719" s="145"/>
      <c r="P719" s="145"/>
      <c r="Q719" s="145"/>
      <c r="R719" s="145"/>
      <c r="S719" s="145"/>
      <c r="T719" s="141">
        <v>0</v>
      </c>
      <c r="U719" s="141">
        <v>0</v>
      </c>
    </row>
    <row r="720" spans="1:21" ht="33.75" hidden="1" x14ac:dyDescent="0.25">
      <c r="A720" s="94" t="s">
        <v>478</v>
      </c>
      <c r="B720" s="176">
        <v>42005</v>
      </c>
      <c r="C720" s="176">
        <v>43100</v>
      </c>
      <c r="D720" s="145">
        <f>E720+F720+G720+H720</f>
        <v>623.20000000000005</v>
      </c>
      <c r="E720" s="181"/>
      <c r="F720" s="145">
        <f>SUM(F721:F723)</f>
        <v>623.20000000000005</v>
      </c>
      <c r="G720" s="145"/>
      <c r="H720" s="145"/>
      <c r="I720" s="145">
        <f>SUM(I721:I723)</f>
        <v>0</v>
      </c>
      <c r="J720" s="145"/>
      <c r="K720" s="145"/>
      <c r="L720" s="145"/>
      <c r="M720" s="181"/>
      <c r="N720" s="145"/>
      <c r="O720" s="145"/>
      <c r="P720" s="145"/>
      <c r="Q720" s="145"/>
      <c r="R720" s="145"/>
      <c r="S720" s="145"/>
      <c r="T720" s="141">
        <v>0</v>
      </c>
      <c r="U720" s="141">
        <v>0</v>
      </c>
    </row>
    <row r="721" spans="1:21" hidden="1" x14ac:dyDescent="0.25">
      <c r="A721" s="94" t="s">
        <v>479</v>
      </c>
      <c r="B721" s="176">
        <v>42005</v>
      </c>
      <c r="C721" s="176">
        <v>43100</v>
      </c>
      <c r="D721" s="145">
        <f t="shared" si="119"/>
        <v>191.5</v>
      </c>
      <c r="E721" s="181"/>
      <c r="F721" s="145">
        <v>191.5</v>
      </c>
      <c r="G721" s="145"/>
      <c r="H721" s="145"/>
      <c r="I721" s="145"/>
      <c r="J721" s="145"/>
      <c r="K721" s="145"/>
      <c r="L721" s="145"/>
      <c r="M721" s="181"/>
      <c r="N721" s="145"/>
      <c r="O721" s="145"/>
      <c r="P721" s="145"/>
      <c r="Q721" s="145"/>
      <c r="R721" s="145"/>
      <c r="S721" s="145"/>
      <c r="T721" s="141">
        <v>0</v>
      </c>
      <c r="U721" s="141">
        <v>0</v>
      </c>
    </row>
    <row r="722" spans="1:21" hidden="1" x14ac:dyDescent="0.25">
      <c r="A722" s="94" t="s">
        <v>480</v>
      </c>
      <c r="B722" s="176">
        <v>42005</v>
      </c>
      <c r="C722" s="176">
        <v>43100</v>
      </c>
      <c r="D722" s="145">
        <f t="shared" si="119"/>
        <v>191.2</v>
      </c>
      <c r="E722" s="181"/>
      <c r="F722" s="145">
        <v>191.2</v>
      </c>
      <c r="G722" s="145"/>
      <c r="H722" s="145"/>
      <c r="I722" s="145"/>
      <c r="J722" s="145"/>
      <c r="K722" s="145"/>
      <c r="L722" s="145"/>
      <c r="M722" s="181"/>
      <c r="N722" s="145"/>
      <c r="O722" s="145"/>
      <c r="P722" s="145"/>
      <c r="Q722" s="145"/>
      <c r="R722" s="145"/>
      <c r="S722" s="145"/>
      <c r="T722" s="141">
        <v>0</v>
      </c>
      <c r="U722" s="141">
        <v>0</v>
      </c>
    </row>
    <row r="723" spans="1:21" ht="33.75" hidden="1" x14ac:dyDescent="0.25">
      <c r="A723" s="94" t="s">
        <v>481</v>
      </c>
      <c r="B723" s="176">
        <v>42005</v>
      </c>
      <c r="C723" s="176">
        <v>43100</v>
      </c>
      <c r="D723" s="145">
        <f t="shared" si="119"/>
        <v>240.5</v>
      </c>
      <c r="E723" s="181"/>
      <c r="F723" s="145">
        <v>240.5</v>
      </c>
      <c r="G723" s="145"/>
      <c r="H723" s="145"/>
      <c r="I723" s="145"/>
      <c r="J723" s="145"/>
      <c r="K723" s="145"/>
      <c r="L723" s="145"/>
      <c r="M723" s="181"/>
      <c r="N723" s="145"/>
      <c r="O723" s="145"/>
      <c r="P723" s="145"/>
      <c r="Q723" s="145"/>
      <c r="R723" s="145"/>
      <c r="S723" s="145"/>
      <c r="T723" s="141">
        <v>0</v>
      </c>
      <c r="U723" s="141">
        <v>0</v>
      </c>
    </row>
    <row r="724" spans="1:21" ht="56.25" hidden="1" x14ac:dyDescent="0.25">
      <c r="A724" s="94" t="s">
        <v>482</v>
      </c>
      <c r="B724" s="176">
        <v>42005</v>
      </c>
      <c r="C724" s="176">
        <v>43100</v>
      </c>
      <c r="D724" s="145">
        <f t="shared" si="119"/>
        <v>300</v>
      </c>
      <c r="E724" s="181"/>
      <c r="F724" s="145">
        <f>SUM(F725:F727)</f>
        <v>300</v>
      </c>
      <c r="G724" s="145"/>
      <c r="H724" s="145"/>
      <c r="I724" s="145">
        <f>SUM(I725:I727)</f>
        <v>0</v>
      </c>
      <c r="J724" s="145"/>
      <c r="K724" s="145"/>
      <c r="L724" s="145"/>
      <c r="M724" s="181"/>
      <c r="N724" s="145"/>
      <c r="O724" s="145"/>
      <c r="P724" s="145"/>
      <c r="Q724" s="145"/>
      <c r="R724" s="145"/>
      <c r="S724" s="145"/>
      <c r="T724" s="141">
        <v>0</v>
      </c>
      <c r="U724" s="141">
        <v>0</v>
      </c>
    </row>
    <row r="725" spans="1:21" ht="22.5" hidden="1" x14ac:dyDescent="0.25">
      <c r="A725" s="94" t="s">
        <v>483</v>
      </c>
      <c r="B725" s="176">
        <v>42005</v>
      </c>
      <c r="C725" s="176">
        <v>43100</v>
      </c>
      <c r="D725" s="145">
        <f t="shared" si="119"/>
        <v>100</v>
      </c>
      <c r="E725" s="181"/>
      <c r="F725" s="145">
        <v>100</v>
      </c>
      <c r="G725" s="145"/>
      <c r="H725" s="145"/>
      <c r="I725" s="145"/>
      <c r="J725" s="145"/>
      <c r="K725" s="145"/>
      <c r="L725" s="145"/>
      <c r="M725" s="181"/>
      <c r="N725" s="145"/>
      <c r="O725" s="145"/>
      <c r="P725" s="145"/>
      <c r="Q725" s="145"/>
      <c r="R725" s="145"/>
      <c r="S725" s="145"/>
      <c r="T725" s="141">
        <v>0</v>
      </c>
      <c r="U725" s="141">
        <v>0</v>
      </c>
    </row>
    <row r="726" spans="1:21" ht="22.5" hidden="1" x14ac:dyDescent="0.25">
      <c r="A726" s="94" t="s">
        <v>484</v>
      </c>
      <c r="B726" s="176">
        <v>42005</v>
      </c>
      <c r="C726" s="176">
        <v>43100</v>
      </c>
      <c r="D726" s="145">
        <f t="shared" si="119"/>
        <v>100</v>
      </c>
      <c r="E726" s="181"/>
      <c r="F726" s="145">
        <v>100</v>
      </c>
      <c r="G726" s="145"/>
      <c r="H726" s="145"/>
      <c r="I726" s="145"/>
      <c r="J726" s="145"/>
      <c r="K726" s="145"/>
      <c r="L726" s="145"/>
      <c r="M726" s="181"/>
      <c r="N726" s="145"/>
      <c r="O726" s="145"/>
      <c r="P726" s="145"/>
      <c r="Q726" s="145"/>
      <c r="R726" s="145"/>
      <c r="S726" s="145"/>
      <c r="T726" s="141">
        <v>0</v>
      </c>
      <c r="U726" s="141">
        <v>0</v>
      </c>
    </row>
    <row r="727" spans="1:21" ht="22.5" hidden="1" x14ac:dyDescent="0.25">
      <c r="A727" s="94" t="s">
        <v>485</v>
      </c>
      <c r="B727" s="176">
        <v>42005</v>
      </c>
      <c r="C727" s="176">
        <v>43100</v>
      </c>
      <c r="D727" s="145">
        <f t="shared" si="119"/>
        <v>100</v>
      </c>
      <c r="E727" s="181"/>
      <c r="F727" s="145">
        <v>100</v>
      </c>
      <c r="G727" s="145"/>
      <c r="H727" s="145"/>
      <c r="I727" s="145"/>
      <c r="J727" s="145"/>
      <c r="K727" s="145"/>
      <c r="L727" s="145"/>
      <c r="M727" s="181"/>
      <c r="N727" s="145"/>
      <c r="O727" s="145"/>
      <c r="P727" s="145"/>
      <c r="Q727" s="145"/>
      <c r="R727" s="145"/>
      <c r="S727" s="145"/>
      <c r="T727" s="141">
        <v>0</v>
      </c>
      <c r="U727" s="141">
        <v>0</v>
      </c>
    </row>
    <row r="728" spans="1:21" ht="78.75" hidden="1" x14ac:dyDescent="0.25">
      <c r="A728" s="94" t="s">
        <v>486</v>
      </c>
      <c r="B728" s="176">
        <v>42005</v>
      </c>
      <c r="C728" s="176">
        <v>43100</v>
      </c>
      <c r="D728" s="145">
        <f>D729+D730+D731</f>
        <v>1907.6</v>
      </c>
      <c r="E728" s="181"/>
      <c r="F728" s="145">
        <f>F729+F730+F731</f>
        <v>1907.6</v>
      </c>
      <c r="G728" s="145"/>
      <c r="H728" s="145"/>
      <c r="I728" s="145">
        <f>I729+I730+I731</f>
        <v>381.8</v>
      </c>
      <c r="J728" s="145">
        <f>J729+J730+J731</f>
        <v>381.8</v>
      </c>
      <c r="K728" s="145"/>
      <c r="L728" s="145">
        <f>L729+L730+L731</f>
        <v>381.8</v>
      </c>
      <c r="M728" s="181"/>
      <c r="N728" s="145"/>
      <c r="O728" s="145"/>
      <c r="P728" s="145"/>
      <c r="Q728" s="145"/>
      <c r="R728" s="145"/>
      <c r="S728" s="145"/>
      <c r="T728" s="141">
        <v>0</v>
      </c>
      <c r="U728" s="141">
        <v>0</v>
      </c>
    </row>
    <row r="729" spans="1:21" ht="56.25" hidden="1" x14ac:dyDescent="0.25">
      <c r="A729" s="94" t="s">
        <v>487</v>
      </c>
      <c r="B729" s="176">
        <v>42005</v>
      </c>
      <c r="C729" s="176">
        <v>43100</v>
      </c>
      <c r="D729" s="145">
        <f t="shared" si="119"/>
        <v>1057.5999999999999</v>
      </c>
      <c r="E729" s="181"/>
      <c r="F729" s="145">
        <v>1057.5999999999999</v>
      </c>
      <c r="G729" s="145"/>
      <c r="H729" s="145"/>
      <c r="I729" s="145">
        <v>311.8</v>
      </c>
      <c r="J729" s="145">
        <v>311.8</v>
      </c>
      <c r="K729" s="145"/>
      <c r="L729" s="145">
        <v>311.8</v>
      </c>
      <c r="M729" s="181"/>
      <c r="N729" s="145"/>
      <c r="O729" s="145">
        <f t="shared" ref="O729:O733" si="120">SUM(P729:S729)</f>
        <v>308.39999999999998</v>
      </c>
      <c r="P729" s="145"/>
      <c r="Q729" s="145">
        <v>308.39999999999998</v>
      </c>
      <c r="R729" s="145"/>
      <c r="S729" s="145"/>
      <c r="T729" s="145">
        <f t="shared" ref="T729:T730" si="121">L729/I729*100</f>
        <v>100</v>
      </c>
      <c r="U729" s="145">
        <f t="shared" ref="U729:U730" si="122">O729/J729*100</f>
        <v>98.909557408595234</v>
      </c>
    </row>
    <row r="730" spans="1:21" ht="67.5" hidden="1" x14ac:dyDescent="0.25">
      <c r="A730" s="94" t="s">
        <v>488</v>
      </c>
      <c r="B730" s="176">
        <v>42005</v>
      </c>
      <c r="C730" s="176">
        <v>43100</v>
      </c>
      <c r="D730" s="145">
        <f t="shared" si="119"/>
        <v>525</v>
      </c>
      <c r="E730" s="181"/>
      <c r="F730" s="145">
        <v>525</v>
      </c>
      <c r="G730" s="145"/>
      <c r="H730" s="145"/>
      <c r="I730" s="145">
        <v>70</v>
      </c>
      <c r="J730" s="145">
        <v>70</v>
      </c>
      <c r="K730" s="145"/>
      <c r="L730" s="145">
        <v>70</v>
      </c>
      <c r="M730" s="181"/>
      <c r="N730" s="145"/>
      <c r="O730" s="145">
        <f t="shared" si="120"/>
        <v>52.5</v>
      </c>
      <c r="P730" s="145"/>
      <c r="Q730" s="145">
        <v>52.5</v>
      </c>
      <c r="R730" s="145"/>
      <c r="S730" s="145"/>
      <c r="T730" s="145">
        <f t="shared" si="121"/>
        <v>100</v>
      </c>
      <c r="U730" s="145">
        <f t="shared" si="122"/>
        <v>75</v>
      </c>
    </row>
    <row r="731" spans="1:21" ht="45" hidden="1" x14ac:dyDescent="0.25">
      <c r="A731" s="94" t="s">
        <v>489</v>
      </c>
      <c r="B731" s="176">
        <v>42005</v>
      </c>
      <c r="C731" s="176">
        <v>43100</v>
      </c>
      <c r="D731" s="145">
        <f>E731+F731+G731+H731</f>
        <v>325</v>
      </c>
      <c r="E731" s="181"/>
      <c r="F731" s="145">
        <v>325</v>
      </c>
      <c r="G731" s="145"/>
      <c r="H731" s="145"/>
      <c r="I731" s="145"/>
      <c r="J731" s="145"/>
      <c r="K731" s="145"/>
      <c r="L731" s="145"/>
      <c r="M731" s="181"/>
      <c r="N731" s="145"/>
      <c r="O731" s="145"/>
      <c r="P731" s="145"/>
      <c r="Q731" s="145"/>
      <c r="R731" s="145"/>
      <c r="S731" s="145"/>
      <c r="T731" s="141">
        <v>0</v>
      </c>
      <c r="U731" s="141">
        <v>0</v>
      </c>
    </row>
    <row r="732" spans="1:21" ht="90" hidden="1" x14ac:dyDescent="0.25">
      <c r="A732" s="94" t="s">
        <v>490</v>
      </c>
      <c r="B732" s="176">
        <v>42005</v>
      </c>
      <c r="C732" s="176">
        <v>43100</v>
      </c>
      <c r="D732" s="145">
        <f>D733+D734+D735</f>
        <v>847.1</v>
      </c>
      <c r="E732" s="181"/>
      <c r="F732" s="145">
        <f>F733+F734+F735</f>
        <v>847.1</v>
      </c>
      <c r="G732" s="145"/>
      <c r="H732" s="145"/>
      <c r="I732" s="145">
        <f>I733+I734+I735</f>
        <v>281.39999999999998</v>
      </c>
      <c r="J732" s="145">
        <f>SUM(K732:N732)</f>
        <v>281.39999999999998</v>
      </c>
      <c r="K732" s="145"/>
      <c r="L732" s="145">
        <f>L733+L734+L735</f>
        <v>281.39999999999998</v>
      </c>
      <c r="M732" s="181"/>
      <c r="N732" s="145"/>
      <c r="O732" s="145"/>
      <c r="P732" s="145"/>
      <c r="Q732" s="145"/>
      <c r="R732" s="145"/>
      <c r="S732" s="145"/>
      <c r="T732" s="141">
        <v>0</v>
      </c>
      <c r="U732" s="141">
        <v>0</v>
      </c>
    </row>
    <row r="733" spans="1:21" ht="78.75" hidden="1" x14ac:dyDescent="0.25">
      <c r="A733" s="94" t="s">
        <v>491</v>
      </c>
      <c r="B733" s="176">
        <v>42005</v>
      </c>
      <c r="C733" s="176">
        <v>43100</v>
      </c>
      <c r="D733" s="141">
        <f>E733+F733+G733+H733</f>
        <v>360.6</v>
      </c>
      <c r="E733" s="181"/>
      <c r="F733" s="141">
        <v>360.6</v>
      </c>
      <c r="G733" s="145"/>
      <c r="H733" s="145"/>
      <c r="I733" s="141">
        <v>99</v>
      </c>
      <c r="J733" s="141">
        <v>99</v>
      </c>
      <c r="K733" s="141"/>
      <c r="L733" s="141">
        <v>99</v>
      </c>
      <c r="M733" s="142"/>
      <c r="N733" s="141"/>
      <c r="O733" s="141">
        <f t="shared" si="120"/>
        <v>98</v>
      </c>
      <c r="P733" s="141"/>
      <c r="Q733" s="141">
        <v>98</v>
      </c>
      <c r="R733" s="145"/>
      <c r="S733" s="145"/>
      <c r="T733" s="141">
        <f t="shared" ref="T733" si="123">L733/I733*100</f>
        <v>100</v>
      </c>
      <c r="U733" s="141">
        <f t="shared" ref="U733" si="124">O733/J733*100</f>
        <v>98.98989898989899</v>
      </c>
    </row>
    <row r="734" spans="1:21" ht="56.25" hidden="1" x14ac:dyDescent="0.25">
      <c r="A734" s="94" t="s">
        <v>492</v>
      </c>
      <c r="B734" s="176">
        <v>42005</v>
      </c>
      <c r="C734" s="176">
        <v>43100</v>
      </c>
      <c r="D734" s="145">
        <f>E734+F734+G734+H734</f>
        <v>405.5</v>
      </c>
      <c r="E734" s="181"/>
      <c r="F734" s="145">
        <v>405.5</v>
      </c>
      <c r="G734" s="145"/>
      <c r="H734" s="145"/>
      <c r="I734" s="145">
        <v>101.4</v>
      </c>
      <c r="J734" s="145">
        <v>101.4</v>
      </c>
      <c r="K734" s="145"/>
      <c r="L734" s="145">
        <v>101.4</v>
      </c>
      <c r="M734" s="181"/>
      <c r="N734" s="145"/>
      <c r="O734" s="145"/>
      <c r="P734" s="145"/>
      <c r="Q734" s="145"/>
      <c r="R734" s="145"/>
      <c r="S734" s="145"/>
      <c r="T734" s="141">
        <v>0</v>
      </c>
      <c r="U734" s="141">
        <v>0</v>
      </c>
    </row>
    <row r="735" spans="1:21" ht="45" hidden="1" x14ac:dyDescent="0.25">
      <c r="A735" s="94" t="s">
        <v>493</v>
      </c>
      <c r="B735" s="176">
        <v>42005</v>
      </c>
      <c r="C735" s="176">
        <v>43100</v>
      </c>
      <c r="D735" s="145">
        <f>E735+F735+G735+H735</f>
        <v>81</v>
      </c>
      <c r="E735" s="181"/>
      <c r="F735" s="145">
        <v>81</v>
      </c>
      <c r="G735" s="145"/>
      <c r="H735" s="145"/>
      <c r="I735" s="145">
        <v>81</v>
      </c>
      <c r="J735" s="141">
        <f t="shared" ref="J735:J737" si="125">SUM(K735:N735)</f>
        <v>81</v>
      </c>
      <c r="K735" s="145"/>
      <c r="L735" s="145">
        <v>81</v>
      </c>
      <c r="M735" s="181"/>
      <c r="N735" s="145"/>
      <c r="O735" s="145"/>
      <c r="P735" s="145"/>
      <c r="Q735" s="145"/>
      <c r="R735" s="145"/>
      <c r="S735" s="145"/>
      <c r="T735" s="141">
        <v>0</v>
      </c>
      <c r="U735" s="141">
        <v>0</v>
      </c>
    </row>
    <row r="736" spans="1:21" ht="56.25" hidden="1" x14ac:dyDescent="0.25">
      <c r="A736" s="180" t="s">
        <v>494</v>
      </c>
      <c r="B736" s="176">
        <v>42005</v>
      </c>
      <c r="C736" s="176">
        <v>43100</v>
      </c>
      <c r="D736" s="145"/>
      <c r="E736" s="181"/>
      <c r="F736" s="145"/>
      <c r="G736" s="145"/>
      <c r="H736" s="145"/>
      <c r="I736" s="145"/>
      <c r="J736" s="145"/>
      <c r="K736" s="145"/>
      <c r="L736" s="145"/>
      <c r="M736" s="181"/>
      <c r="N736" s="145"/>
      <c r="O736" s="145"/>
      <c r="P736" s="145"/>
      <c r="Q736" s="145"/>
      <c r="R736" s="145"/>
      <c r="S736" s="145"/>
      <c r="T736" s="141">
        <v>0</v>
      </c>
      <c r="U736" s="141">
        <v>0</v>
      </c>
    </row>
    <row r="737" spans="1:21" ht="67.5" hidden="1" x14ac:dyDescent="0.25">
      <c r="A737" s="140" t="s">
        <v>495</v>
      </c>
      <c r="B737" s="176">
        <v>42005</v>
      </c>
      <c r="C737" s="176">
        <v>43100</v>
      </c>
      <c r="D737" s="145">
        <f>E737+F737+G737+H737</f>
        <v>1667.7</v>
      </c>
      <c r="E737" s="181"/>
      <c r="F737" s="145">
        <f>SUM(F738:F742)</f>
        <v>1667.7</v>
      </c>
      <c r="G737" s="145"/>
      <c r="H737" s="145"/>
      <c r="I737" s="145">
        <f>SUM(I738:I742)</f>
        <v>313.7</v>
      </c>
      <c r="J737" s="145">
        <f t="shared" si="125"/>
        <v>313.7</v>
      </c>
      <c r="K737" s="145"/>
      <c r="L737" s="145">
        <f>SUM(L738:L742)</f>
        <v>313.7</v>
      </c>
      <c r="M737" s="181"/>
      <c r="N737" s="145"/>
      <c r="O737" s="145"/>
      <c r="P737" s="145"/>
      <c r="Q737" s="145"/>
      <c r="R737" s="145"/>
      <c r="S737" s="145"/>
      <c r="T737" s="141">
        <v>0</v>
      </c>
      <c r="U737" s="141">
        <v>0</v>
      </c>
    </row>
    <row r="738" spans="1:21" ht="67.5" hidden="1" x14ac:dyDescent="0.25">
      <c r="A738" s="140" t="s">
        <v>596</v>
      </c>
      <c r="B738" s="176">
        <v>42005</v>
      </c>
      <c r="C738" s="176">
        <v>43100</v>
      </c>
      <c r="D738" s="145">
        <f t="shared" si="116"/>
        <v>474.7</v>
      </c>
      <c r="E738" s="181">
        <f>SUM(E739:E745)</f>
        <v>0</v>
      </c>
      <c r="F738" s="181">
        <v>474.7</v>
      </c>
      <c r="G738" s="181">
        <f t="shared" ref="G738:H738" si="126">SUM(G739:G745)</f>
        <v>0</v>
      </c>
      <c r="H738" s="181">
        <f t="shared" si="126"/>
        <v>0</v>
      </c>
      <c r="I738" s="181">
        <v>0</v>
      </c>
      <c r="J738" s="145">
        <f t="shared" si="117"/>
        <v>0</v>
      </c>
      <c r="K738" s="145">
        <f>SUM(K739:K745)</f>
        <v>0</v>
      </c>
      <c r="L738" s="145">
        <v>0</v>
      </c>
      <c r="M738" s="145">
        <f t="shared" ref="M738:N738" si="127">SUM(M739:M745)</f>
        <v>0</v>
      </c>
      <c r="N738" s="145">
        <f t="shared" si="127"/>
        <v>0</v>
      </c>
      <c r="O738" s="145">
        <f t="shared" si="118"/>
        <v>0</v>
      </c>
      <c r="P738" s="145">
        <f>SUM(P739:P745)</f>
        <v>0</v>
      </c>
      <c r="Q738" s="145"/>
      <c r="R738" s="145">
        <f t="shared" ref="R738:S738" si="128">SUM(R739:R745)</f>
        <v>0</v>
      </c>
      <c r="S738" s="145">
        <f t="shared" si="128"/>
        <v>0</v>
      </c>
      <c r="T738" s="141">
        <v>0</v>
      </c>
      <c r="U738" s="141">
        <v>0</v>
      </c>
    </row>
    <row r="739" spans="1:21" ht="22.5" hidden="1" x14ac:dyDescent="0.25">
      <c r="A739" s="140" t="s">
        <v>496</v>
      </c>
      <c r="B739" s="176">
        <v>42005</v>
      </c>
      <c r="C739" s="176">
        <v>43100</v>
      </c>
      <c r="D739" s="141">
        <f t="shared" si="116"/>
        <v>96.7</v>
      </c>
      <c r="E739" s="142"/>
      <c r="F739" s="141">
        <v>96.7</v>
      </c>
      <c r="G739" s="141"/>
      <c r="H739" s="141"/>
      <c r="I739" s="141"/>
      <c r="J739" s="141">
        <f t="shared" si="117"/>
        <v>0</v>
      </c>
      <c r="K739" s="141"/>
      <c r="L739" s="141"/>
      <c r="M739" s="142"/>
      <c r="N739" s="141"/>
      <c r="O739" s="141">
        <f t="shared" si="118"/>
        <v>0</v>
      </c>
      <c r="P739" s="141"/>
      <c r="Q739" s="141"/>
      <c r="R739" s="141"/>
      <c r="S739" s="141"/>
      <c r="T739" s="141">
        <v>0</v>
      </c>
      <c r="U739" s="141">
        <v>0</v>
      </c>
    </row>
    <row r="740" spans="1:21" ht="33.75" hidden="1" x14ac:dyDescent="0.25">
      <c r="A740" s="94" t="s">
        <v>497</v>
      </c>
      <c r="B740" s="176">
        <v>42005</v>
      </c>
      <c r="C740" s="176">
        <v>43100</v>
      </c>
      <c r="D740" s="145">
        <f t="shared" si="116"/>
        <v>173.4</v>
      </c>
      <c r="E740" s="181"/>
      <c r="F740" s="145">
        <v>173.4</v>
      </c>
      <c r="G740" s="145"/>
      <c r="H740" s="145"/>
      <c r="I740" s="145"/>
      <c r="J740" s="145">
        <f t="shared" si="117"/>
        <v>0</v>
      </c>
      <c r="K740" s="145"/>
      <c r="L740" s="145"/>
      <c r="M740" s="181"/>
      <c r="N740" s="145"/>
      <c r="O740" s="145">
        <f t="shared" si="118"/>
        <v>0</v>
      </c>
      <c r="P740" s="145"/>
      <c r="Q740" s="145"/>
      <c r="R740" s="145"/>
      <c r="S740" s="145"/>
      <c r="T740" s="141">
        <v>0</v>
      </c>
      <c r="U740" s="141">
        <v>0</v>
      </c>
    </row>
    <row r="741" spans="1:21" ht="22.5" hidden="1" x14ac:dyDescent="0.25">
      <c r="A741" s="94" t="s">
        <v>498</v>
      </c>
      <c r="B741" s="176">
        <v>42005</v>
      </c>
      <c r="C741" s="176">
        <v>43100</v>
      </c>
      <c r="D741" s="145">
        <f t="shared" si="116"/>
        <v>313.7</v>
      </c>
      <c r="E741" s="181"/>
      <c r="F741" s="145">
        <v>313.7</v>
      </c>
      <c r="G741" s="145"/>
      <c r="H741" s="145"/>
      <c r="I741" s="145">
        <v>313.7</v>
      </c>
      <c r="J741" s="145">
        <f t="shared" si="117"/>
        <v>313.7</v>
      </c>
      <c r="K741" s="145"/>
      <c r="L741" s="145">
        <v>313.7</v>
      </c>
      <c r="M741" s="181"/>
      <c r="N741" s="145"/>
      <c r="O741" s="145">
        <f t="shared" si="118"/>
        <v>313.7</v>
      </c>
      <c r="P741" s="145"/>
      <c r="Q741" s="145">
        <v>313.7</v>
      </c>
      <c r="R741" s="145"/>
      <c r="S741" s="145"/>
      <c r="T741" s="145">
        <f t="shared" ref="T741" si="129">L741/I741*100</f>
        <v>100</v>
      </c>
      <c r="U741" s="145">
        <f t="shared" ref="U741" si="130">O741/J741*100</f>
        <v>100</v>
      </c>
    </row>
    <row r="742" spans="1:21" ht="22.5" hidden="1" x14ac:dyDescent="0.25">
      <c r="A742" s="94" t="s">
        <v>499</v>
      </c>
      <c r="B742" s="176">
        <v>42005</v>
      </c>
      <c r="C742" s="176">
        <v>43100</v>
      </c>
      <c r="D742" s="141">
        <f t="shared" si="116"/>
        <v>609.20000000000005</v>
      </c>
      <c r="E742" s="142"/>
      <c r="F742" s="141">
        <v>609.20000000000005</v>
      </c>
      <c r="G742" s="141"/>
      <c r="H742" s="141"/>
      <c r="I742" s="141"/>
      <c r="J742" s="141">
        <f t="shared" si="117"/>
        <v>0</v>
      </c>
      <c r="K742" s="141"/>
      <c r="L742" s="141"/>
      <c r="M742" s="142"/>
      <c r="N742" s="141"/>
      <c r="O742" s="141">
        <f t="shared" si="118"/>
        <v>0</v>
      </c>
      <c r="P742" s="141"/>
      <c r="Q742" s="141"/>
      <c r="R742" s="141"/>
      <c r="S742" s="141"/>
      <c r="T742" s="141">
        <v>0</v>
      </c>
      <c r="U742" s="141">
        <v>0</v>
      </c>
    </row>
    <row r="743" spans="1:21" ht="56.25" hidden="1" x14ac:dyDescent="0.25">
      <c r="A743" s="94" t="s">
        <v>500</v>
      </c>
      <c r="B743" s="176">
        <v>42005</v>
      </c>
      <c r="C743" s="176">
        <v>43100</v>
      </c>
      <c r="D743" s="141">
        <f t="shared" si="116"/>
        <v>551.4</v>
      </c>
      <c r="E743" s="142"/>
      <c r="F743" s="141">
        <f>F744+F745+F746+F747</f>
        <v>551.4</v>
      </c>
      <c r="G743" s="141"/>
      <c r="H743" s="141"/>
      <c r="I743" s="141">
        <f>I744+I745+I746+I747</f>
        <v>0</v>
      </c>
      <c r="J743" s="141">
        <f t="shared" si="117"/>
        <v>0</v>
      </c>
      <c r="K743" s="141"/>
      <c r="L743" s="141"/>
      <c r="M743" s="142"/>
      <c r="N743" s="141"/>
      <c r="O743" s="141">
        <f t="shared" si="118"/>
        <v>0</v>
      </c>
      <c r="P743" s="141"/>
      <c r="Q743" s="141"/>
      <c r="R743" s="141"/>
      <c r="S743" s="141"/>
      <c r="T743" s="141">
        <v>0</v>
      </c>
      <c r="U743" s="141">
        <v>0</v>
      </c>
    </row>
    <row r="744" spans="1:21" ht="45" hidden="1" x14ac:dyDescent="0.25">
      <c r="A744" s="94" t="s">
        <v>501</v>
      </c>
      <c r="B744" s="176">
        <v>42005</v>
      </c>
      <c r="C744" s="176">
        <v>43100</v>
      </c>
      <c r="D744" s="141">
        <f t="shared" si="116"/>
        <v>248.2</v>
      </c>
      <c r="E744" s="142"/>
      <c r="F744" s="141">
        <v>248.2</v>
      </c>
      <c r="G744" s="141"/>
      <c r="H744" s="141"/>
      <c r="I744" s="141"/>
      <c r="J744" s="141">
        <f t="shared" si="117"/>
        <v>0</v>
      </c>
      <c r="K744" s="141"/>
      <c r="L744" s="141"/>
      <c r="M744" s="142"/>
      <c r="N744" s="141"/>
      <c r="O744" s="141">
        <f t="shared" si="118"/>
        <v>0</v>
      </c>
      <c r="P744" s="141"/>
      <c r="Q744" s="141"/>
      <c r="R744" s="141"/>
      <c r="S744" s="141"/>
      <c r="T744" s="141">
        <v>0</v>
      </c>
      <c r="U744" s="141">
        <v>0</v>
      </c>
    </row>
    <row r="745" spans="1:21" hidden="1" x14ac:dyDescent="0.25">
      <c r="A745" s="182" t="s">
        <v>502</v>
      </c>
      <c r="B745" s="176">
        <v>42005</v>
      </c>
      <c r="C745" s="176">
        <v>43100</v>
      </c>
      <c r="D745" s="141">
        <f t="shared" si="116"/>
        <v>59.9</v>
      </c>
      <c r="E745" s="142"/>
      <c r="F745" s="141">
        <v>59.9</v>
      </c>
      <c r="G745" s="141"/>
      <c r="H745" s="141"/>
      <c r="I745" s="141"/>
      <c r="J745" s="141">
        <f t="shared" si="117"/>
        <v>0</v>
      </c>
      <c r="K745" s="141"/>
      <c r="L745" s="141"/>
      <c r="M745" s="142"/>
      <c r="N745" s="141"/>
      <c r="O745" s="141">
        <f>P745+Q745+R745+S745</f>
        <v>0</v>
      </c>
      <c r="P745" s="141"/>
      <c r="Q745" s="141"/>
      <c r="R745" s="141"/>
      <c r="S745" s="141"/>
      <c r="T745" s="141">
        <v>0</v>
      </c>
      <c r="U745" s="141">
        <v>0</v>
      </c>
    </row>
    <row r="746" spans="1:21" hidden="1" x14ac:dyDescent="0.25">
      <c r="A746" s="182" t="s">
        <v>503</v>
      </c>
      <c r="B746" s="176">
        <v>42005</v>
      </c>
      <c r="C746" s="176">
        <v>43100</v>
      </c>
      <c r="D746" s="141">
        <f t="shared" si="116"/>
        <v>163.30000000000001</v>
      </c>
      <c r="E746" s="142"/>
      <c r="F746" s="141">
        <v>163.30000000000001</v>
      </c>
      <c r="G746" s="141"/>
      <c r="H746" s="141"/>
      <c r="I746" s="141"/>
      <c r="J746" s="141"/>
      <c r="K746" s="141"/>
      <c r="L746" s="141"/>
      <c r="M746" s="142"/>
      <c r="N746" s="141"/>
      <c r="O746" s="141"/>
      <c r="P746" s="141"/>
      <c r="Q746" s="141"/>
      <c r="R746" s="141"/>
      <c r="S746" s="141"/>
      <c r="T746" s="141">
        <v>0</v>
      </c>
      <c r="U746" s="141">
        <v>0</v>
      </c>
    </row>
    <row r="747" spans="1:21" hidden="1" x14ac:dyDescent="0.25">
      <c r="A747" s="182" t="s">
        <v>504</v>
      </c>
      <c r="B747" s="176">
        <v>42005</v>
      </c>
      <c r="C747" s="176">
        <v>43100</v>
      </c>
      <c r="D747" s="141">
        <f t="shared" si="116"/>
        <v>80</v>
      </c>
      <c r="E747" s="142"/>
      <c r="F747" s="141">
        <v>80</v>
      </c>
      <c r="G747" s="141"/>
      <c r="H747" s="141"/>
      <c r="I747" s="141"/>
      <c r="J747" s="141"/>
      <c r="K747" s="141"/>
      <c r="L747" s="141"/>
      <c r="M747" s="142"/>
      <c r="N747" s="141"/>
      <c r="O747" s="141"/>
      <c r="P747" s="141"/>
      <c r="Q747" s="141"/>
      <c r="R747" s="141"/>
      <c r="S747" s="141"/>
      <c r="T747" s="141">
        <v>0</v>
      </c>
      <c r="U747" s="141">
        <v>0</v>
      </c>
    </row>
    <row r="748" spans="1:21" hidden="1" x14ac:dyDescent="0.25">
      <c r="A748" s="182" t="s">
        <v>505</v>
      </c>
      <c r="B748" s="176">
        <v>42005</v>
      </c>
      <c r="C748" s="176">
        <v>43100</v>
      </c>
      <c r="D748" s="141">
        <f>D750+D755+D761+D769+D771+D775+D783+D786</f>
        <v>9405.2999999999993</v>
      </c>
      <c r="E748" s="142"/>
      <c r="F748" s="141">
        <f>F750+F755+F761+F769+F771+F775+F783+F786</f>
        <v>9405.2999999999993</v>
      </c>
      <c r="G748" s="141"/>
      <c r="H748" s="141"/>
      <c r="I748" s="141">
        <f>I750+I755+I761+I769+I771+I775+I783+I786+I796+I800+I811+I844</f>
        <v>1618.9</v>
      </c>
      <c r="J748" s="141">
        <v>1498.9</v>
      </c>
      <c r="K748" s="141"/>
      <c r="L748" s="141">
        <f>L750+L761+L769+L771+L783+L786+L796+L800+L811+L825+M837+L844+L755</f>
        <v>1498.8999999999999</v>
      </c>
      <c r="M748" s="142"/>
      <c r="N748" s="141"/>
      <c r="O748" s="141">
        <f>O750+O755+O761+O769+O771+O775+O783+O786</f>
        <v>310</v>
      </c>
      <c r="P748" s="141"/>
      <c r="Q748" s="141"/>
      <c r="R748" s="141"/>
      <c r="S748" s="141"/>
      <c r="T748" s="141"/>
      <c r="U748" s="141"/>
    </row>
    <row r="749" spans="1:21" hidden="1" x14ac:dyDescent="0.25">
      <c r="A749" s="182" t="s">
        <v>506</v>
      </c>
      <c r="B749" s="176">
        <v>42005</v>
      </c>
      <c r="C749" s="176">
        <v>43100</v>
      </c>
      <c r="D749" s="141"/>
      <c r="E749" s="142"/>
      <c r="F749" s="141"/>
      <c r="G749" s="141"/>
      <c r="H749" s="141"/>
      <c r="I749" s="141"/>
      <c r="J749" s="141"/>
      <c r="K749" s="141"/>
      <c r="L749" s="141"/>
      <c r="M749" s="142"/>
      <c r="N749" s="141"/>
      <c r="O749" s="141"/>
      <c r="P749" s="141"/>
      <c r="Q749" s="141"/>
      <c r="R749" s="141"/>
      <c r="S749" s="141"/>
      <c r="T749" s="141">
        <v>0</v>
      </c>
      <c r="U749" s="141">
        <v>0</v>
      </c>
    </row>
    <row r="750" spans="1:21" hidden="1" x14ac:dyDescent="0.25">
      <c r="A750" s="182" t="s">
        <v>507</v>
      </c>
      <c r="B750" s="176">
        <v>42005</v>
      </c>
      <c r="C750" s="176">
        <v>43100</v>
      </c>
      <c r="D750" s="141">
        <f>E750+F750+G750+H750</f>
        <v>387.6</v>
      </c>
      <c r="E750" s="142"/>
      <c r="F750" s="141">
        <f>SUM(F752:F754)</f>
        <v>387.6</v>
      </c>
      <c r="G750" s="141"/>
      <c r="H750" s="141"/>
      <c r="I750" s="141">
        <f>SUM(I752:I754)</f>
        <v>0</v>
      </c>
      <c r="J750" s="141">
        <f>SUM(J752:J754)</f>
        <v>97.6</v>
      </c>
      <c r="K750" s="141"/>
      <c r="L750" s="141">
        <f>SUM(L752:L754)</f>
        <v>97.6</v>
      </c>
      <c r="M750" s="142"/>
      <c r="N750" s="141"/>
      <c r="O750" s="141">
        <f>SUM(O752:O754)</f>
        <v>0</v>
      </c>
      <c r="P750" s="141"/>
      <c r="Q750" s="141">
        <f>SUM(Q752:Q754)</f>
        <v>0</v>
      </c>
      <c r="R750" s="141"/>
      <c r="S750" s="141"/>
      <c r="T750" s="141">
        <v>0</v>
      </c>
      <c r="U750" s="141">
        <v>0</v>
      </c>
    </row>
    <row r="751" spans="1:21" hidden="1" x14ac:dyDescent="0.25">
      <c r="A751" s="183"/>
      <c r="B751" s="183"/>
      <c r="C751" s="183"/>
      <c r="D751" s="183"/>
      <c r="E751" s="183"/>
      <c r="F751" s="183"/>
      <c r="G751" s="183"/>
      <c r="H751" s="183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41">
        <v>0</v>
      </c>
      <c r="U751" s="141">
        <v>0</v>
      </c>
    </row>
    <row r="752" spans="1:21" hidden="1" x14ac:dyDescent="0.25">
      <c r="A752" s="182" t="s">
        <v>508</v>
      </c>
      <c r="B752" s="176">
        <v>42005</v>
      </c>
      <c r="C752" s="176">
        <v>43100</v>
      </c>
      <c r="D752" s="141">
        <f>E752+F752+G752+H752</f>
        <v>282</v>
      </c>
      <c r="E752" s="142"/>
      <c r="F752" s="141">
        <v>282</v>
      </c>
      <c r="G752" s="141"/>
      <c r="H752" s="141"/>
      <c r="I752" s="141"/>
      <c r="J752" s="141"/>
      <c r="K752" s="141"/>
      <c r="L752" s="141"/>
      <c r="M752" s="142"/>
      <c r="N752" s="141"/>
      <c r="O752" s="141"/>
      <c r="P752" s="141"/>
      <c r="Q752" s="141"/>
      <c r="R752" s="141"/>
      <c r="S752" s="141"/>
      <c r="T752" s="141">
        <v>0</v>
      </c>
      <c r="U752" s="141">
        <v>0</v>
      </c>
    </row>
    <row r="753" spans="1:21" hidden="1" x14ac:dyDescent="0.25">
      <c r="A753" s="182" t="s">
        <v>509</v>
      </c>
      <c r="B753" s="176">
        <v>42005</v>
      </c>
      <c r="C753" s="176">
        <v>43100</v>
      </c>
      <c r="D753" s="141">
        <f t="shared" ref="D753:D754" si="131">E753+F753+G753+H753</f>
        <v>0</v>
      </c>
      <c r="E753" s="142"/>
      <c r="F753" s="142">
        <v>0</v>
      </c>
      <c r="G753" s="142"/>
      <c r="H753" s="142"/>
      <c r="I753" s="142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>
        <v>0</v>
      </c>
      <c r="U753" s="141">
        <v>0</v>
      </c>
    </row>
    <row r="754" spans="1:21" hidden="1" x14ac:dyDescent="0.25">
      <c r="A754" s="182" t="s">
        <v>510</v>
      </c>
      <c r="B754" s="176">
        <v>42005</v>
      </c>
      <c r="C754" s="176">
        <v>43100</v>
      </c>
      <c r="D754" s="141">
        <f t="shared" si="131"/>
        <v>105.6</v>
      </c>
      <c r="E754" s="142"/>
      <c r="F754" s="142">
        <v>105.6</v>
      </c>
      <c r="G754" s="142"/>
      <c r="H754" s="142"/>
      <c r="I754" s="142"/>
      <c r="J754" s="141">
        <f>SUM(K754:N754)</f>
        <v>97.6</v>
      </c>
      <c r="K754" s="141"/>
      <c r="L754" s="141">
        <v>97.6</v>
      </c>
      <c r="M754" s="141"/>
      <c r="N754" s="141"/>
      <c r="O754" s="141"/>
      <c r="P754" s="141"/>
      <c r="Q754" s="141"/>
      <c r="R754" s="141"/>
      <c r="S754" s="141"/>
      <c r="T754" s="141">
        <v>0</v>
      </c>
      <c r="U754" s="141">
        <v>0</v>
      </c>
    </row>
    <row r="755" spans="1:21" ht="45.75" hidden="1" x14ac:dyDescent="0.25">
      <c r="A755" s="143" t="s">
        <v>511</v>
      </c>
      <c r="B755" s="176">
        <v>42005</v>
      </c>
      <c r="C755" s="176">
        <v>43100</v>
      </c>
      <c r="D755" s="146">
        <f>E755+F755+G755+H755</f>
        <v>521.90000000000009</v>
      </c>
      <c r="E755" s="178"/>
      <c r="F755" s="178">
        <f>SUM(F756:F760)</f>
        <v>521.90000000000009</v>
      </c>
      <c r="G755" s="178"/>
      <c r="H755" s="178"/>
      <c r="I755" s="178">
        <f>SUM(I756:I760)</f>
        <v>102.8</v>
      </c>
      <c r="J755" s="178">
        <f>SUM(J756:J760)</f>
        <v>102.8</v>
      </c>
      <c r="K755" s="146"/>
      <c r="L755" s="178">
        <f>SUM(L756:L760)</f>
        <v>102.8</v>
      </c>
      <c r="M755" s="146"/>
      <c r="N755" s="146"/>
      <c r="O755" s="178">
        <f>SUM(O756:O760)</f>
        <v>0</v>
      </c>
      <c r="P755" s="146"/>
      <c r="Q755" s="178">
        <f>SUM(Q756:Q760)</f>
        <v>0</v>
      </c>
      <c r="R755" s="146"/>
      <c r="S755" s="146"/>
      <c r="T755" s="141">
        <v>0</v>
      </c>
      <c r="U755" s="141">
        <v>0</v>
      </c>
    </row>
    <row r="756" spans="1:21" hidden="1" x14ac:dyDescent="0.25">
      <c r="A756" s="182" t="s">
        <v>512</v>
      </c>
      <c r="B756" s="176">
        <v>42005</v>
      </c>
      <c r="C756" s="176">
        <v>43100</v>
      </c>
      <c r="D756" s="141">
        <f t="shared" ref="D756:D759" si="132">E756+F756+G756+H756</f>
        <v>64</v>
      </c>
      <c r="E756" s="142"/>
      <c r="F756" s="142">
        <v>64</v>
      </c>
      <c r="G756" s="142"/>
      <c r="H756" s="142"/>
      <c r="I756" s="142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>
        <v>0</v>
      </c>
      <c r="U756" s="141">
        <v>0</v>
      </c>
    </row>
    <row r="757" spans="1:21" hidden="1" x14ac:dyDescent="0.25">
      <c r="A757" s="182" t="s">
        <v>513</v>
      </c>
      <c r="B757" s="176">
        <v>42005</v>
      </c>
      <c r="C757" s="176">
        <v>43100</v>
      </c>
      <c r="D757" s="141">
        <f t="shared" si="132"/>
        <v>70.599999999999994</v>
      </c>
      <c r="E757" s="142"/>
      <c r="F757" s="142">
        <v>70.599999999999994</v>
      </c>
      <c r="G757" s="142"/>
      <c r="H757" s="142"/>
      <c r="I757" s="142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>
        <v>0</v>
      </c>
      <c r="U757" s="141">
        <v>0</v>
      </c>
    </row>
    <row r="758" spans="1:21" hidden="1" x14ac:dyDescent="0.25">
      <c r="A758" s="182" t="s">
        <v>514</v>
      </c>
      <c r="B758" s="176">
        <v>42005</v>
      </c>
      <c r="C758" s="176">
        <v>43100</v>
      </c>
      <c r="D758" s="141">
        <f t="shared" si="132"/>
        <v>205</v>
      </c>
      <c r="E758" s="142"/>
      <c r="F758" s="142">
        <v>205</v>
      </c>
      <c r="G758" s="142"/>
      <c r="H758" s="142"/>
      <c r="I758" s="142">
        <v>102.8</v>
      </c>
      <c r="J758" s="142">
        <v>102.8</v>
      </c>
      <c r="K758" s="141"/>
      <c r="L758" s="142">
        <v>102.8</v>
      </c>
      <c r="M758" s="141"/>
      <c r="N758" s="141"/>
      <c r="O758" s="141"/>
      <c r="P758" s="141"/>
      <c r="Q758" s="141"/>
      <c r="R758" s="141"/>
      <c r="S758" s="141"/>
      <c r="T758" s="141">
        <v>0</v>
      </c>
      <c r="U758" s="141">
        <v>0</v>
      </c>
    </row>
    <row r="759" spans="1:21" hidden="1" x14ac:dyDescent="0.25">
      <c r="A759" s="182" t="s">
        <v>515</v>
      </c>
      <c r="B759" s="176">
        <v>42005</v>
      </c>
      <c r="C759" s="176">
        <v>43100</v>
      </c>
      <c r="D759" s="141">
        <f t="shared" si="132"/>
        <v>22.3</v>
      </c>
      <c r="E759" s="142"/>
      <c r="F759" s="142">
        <v>22.3</v>
      </c>
      <c r="G759" s="142"/>
      <c r="H759" s="142"/>
      <c r="I759" s="142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>
        <v>0</v>
      </c>
      <c r="U759" s="141">
        <v>0</v>
      </c>
    </row>
    <row r="760" spans="1:21" hidden="1" x14ac:dyDescent="0.25">
      <c r="A760" s="182" t="s">
        <v>516</v>
      </c>
      <c r="B760" s="176">
        <v>42005</v>
      </c>
      <c r="C760" s="176">
        <v>43100</v>
      </c>
      <c r="D760" s="141">
        <f>E760+F760+G760+H760</f>
        <v>160</v>
      </c>
      <c r="E760" s="142"/>
      <c r="F760" s="142">
        <v>160</v>
      </c>
      <c r="G760" s="142"/>
      <c r="H760" s="142"/>
      <c r="I760" s="142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>
        <v>0</v>
      </c>
      <c r="U760" s="141">
        <v>0</v>
      </c>
    </row>
    <row r="761" spans="1:21" ht="57" hidden="1" x14ac:dyDescent="0.25">
      <c r="A761" s="143" t="s">
        <v>517</v>
      </c>
      <c r="B761" s="176">
        <v>42005</v>
      </c>
      <c r="C761" s="176">
        <v>43100</v>
      </c>
      <c r="D761" s="146">
        <f>D763</f>
        <v>1403.2</v>
      </c>
      <c r="E761" s="178"/>
      <c r="F761" s="146">
        <f>F763</f>
        <v>1403.2</v>
      </c>
      <c r="G761" s="178"/>
      <c r="H761" s="178"/>
      <c r="I761" s="146">
        <f>I763</f>
        <v>4</v>
      </c>
      <c r="J761" s="146">
        <f>J763</f>
        <v>4</v>
      </c>
      <c r="K761" s="146"/>
      <c r="L761" s="146">
        <f>L763</f>
        <v>4</v>
      </c>
      <c r="M761" s="146"/>
      <c r="N761" s="146"/>
      <c r="O761" s="146">
        <f>O763</f>
        <v>4</v>
      </c>
      <c r="P761" s="146"/>
      <c r="Q761" s="146">
        <f>Q763</f>
        <v>4</v>
      </c>
      <c r="R761" s="146"/>
      <c r="S761" s="146"/>
      <c r="T761" s="141">
        <f t="shared" ref="T761" si="133">L761/I761*100</f>
        <v>100</v>
      </c>
      <c r="U761" s="141">
        <f>O761/J761*100</f>
        <v>100</v>
      </c>
    </row>
    <row r="762" spans="1:21" hidden="1" x14ac:dyDescent="0.25">
      <c r="A762" s="143" t="s">
        <v>11</v>
      </c>
      <c r="B762" s="176"/>
      <c r="C762" s="176"/>
      <c r="D762" s="146"/>
      <c r="E762" s="178"/>
      <c r="F762" s="178"/>
      <c r="G762" s="178"/>
      <c r="H762" s="178"/>
      <c r="I762" s="178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1">
        <v>0</v>
      </c>
      <c r="U762" s="141">
        <v>0</v>
      </c>
    </row>
    <row r="763" spans="1:21" ht="23.25" hidden="1" x14ac:dyDescent="0.25">
      <c r="A763" s="143" t="s">
        <v>435</v>
      </c>
      <c r="B763" s="176"/>
      <c r="C763" s="176"/>
      <c r="D763" s="141">
        <f>E763+F763+G763+H763</f>
        <v>1403.2</v>
      </c>
      <c r="E763" s="178"/>
      <c r="F763" s="178">
        <f>SUM(F764:F768)</f>
        <v>1403.2</v>
      </c>
      <c r="G763" s="178"/>
      <c r="H763" s="178"/>
      <c r="I763" s="178">
        <f>SUM(I764:I768)</f>
        <v>4</v>
      </c>
      <c r="J763" s="178">
        <f>SUM(J764:J768)</f>
        <v>4</v>
      </c>
      <c r="K763" s="146"/>
      <c r="L763" s="178">
        <f>SUM(L764:L768)</f>
        <v>4</v>
      </c>
      <c r="M763" s="146"/>
      <c r="N763" s="146"/>
      <c r="O763" s="178">
        <f>SUM(O764:O768)</f>
        <v>4</v>
      </c>
      <c r="P763" s="146"/>
      <c r="Q763" s="178">
        <f>SUM(Q764:Q768)</f>
        <v>4</v>
      </c>
      <c r="R763" s="146"/>
      <c r="S763" s="146"/>
      <c r="T763" s="141">
        <f t="shared" ref="T763" si="134">L763/I763*100</f>
        <v>100</v>
      </c>
      <c r="U763" s="141">
        <f>O763/J763*100</f>
        <v>100</v>
      </c>
    </row>
    <row r="764" spans="1:21" ht="68.25" hidden="1" x14ac:dyDescent="0.25">
      <c r="A764" s="143" t="s">
        <v>518</v>
      </c>
      <c r="B764" s="176">
        <v>42005</v>
      </c>
      <c r="C764" s="176">
        <v>43100</v>
      </c>
      <c r="D764" s="141">
        <f t="shared" ref="D764:D769" si="135">E764+F764+G764+H764</f>
        <v>773.5</v>
      </c>
      <c r="E764" s="142"/>
      <c r="F764" s="142">
        <v>773.5</v>
      </c>
      <c r="G764" s="142"/>
      <c r="H764" s="142"/>
      <c r="I764" s="142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>
        <v>0</v>
      </c>
      <c r="U764" s="141">
        <v>0</v>
      </c>
    </row>
    <row r="765" spans="1:21" ht="57" hidden="1" x14ac:dyDescent="0.25">
      <c r="A765" s="143" t="s">
        <v>519</v>
      </c>
      <c r="B765" s="176">
        <v>42005</v>
      </c>
      <c r="C765" s="176">
        <v>43100</v>
      </c>
      <c r="D765" s="141">
        <f t="shared" si="135"/>
        <v>138</v>
      </c>
      <c r="E765" s="142"/>
      <c r="F765" s="142">
        <v>138</v>
      </c>
      <c r="G765" s="142"/>
      <c r="H765" s="142"/>
      <c r="I765" s="142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>
        <v>0</v>
      </c>
      <c r="U765" s="141">
        <v>0</v>
      </c>
    </row>
    <row r="766" spans="1:21" ht="68.25" hidden="1" x14ac:dyDescent="0.25">
      <c r="A766" s="143" t="s">
        <v>520</v>
      </c>
      <c r="B766" s="176">
        <v>42005</v>
      </c>
      <c r="C766" s="176">
        <v>43100</v>
      </c>
      <c r="D766" s="141">
        <f t="shared" si="135"/>
        <v>9</v>
      </c>
      <c r="E766" s="142"/>
      <c r="F766" s="142">
        <v>9</v>
      </c>
      <c r="G766" s="142"/>
      <c r="H766" s="142"/>
      <c r="I766" s="142">
        <v>4</v>
      </c>
      <c r="J766" s="141">
        <f>SUM(K766:N766)</f>
        <v>4</v>
      </c>
      <c r="K766" s="141"/>
      <c r="L766" s="141">
        <v>4</v>
      </c>
      <c r="M766" s="141"/>
      <c r="N766" s="141"/>
      <c r="O766" s="141">
        <f>P766+Q766+R766+S766</f>
        <v>4</v>
      </c>
      <c r="P766" s="141"/>
      <c r="Q766" s="141">
        <v>4</v>
      </c>
      <c r="R766" s="141"/>
      <c r="S766" s="141"/>
      <c r="T766" s="141">
        <f t="shared" ref="T766" si="136">L766/I766*100</f>
        <v>100</v>
      </c>
      <c r="U766" s="141">
        <f>O766/J766*100</f>
        <v>100</v>
      </c>
    </row>
    <row r="767" spans="1:21" ht="57" hidden="1" x14ac:dyDescent="0.25">
      <c r="A767" s="143" t="s">
        <v>521</v>
      </c>
      <c r="B767" s="176">
        <v>42005</v>
      </c>
      <c r="C767" s="176">
        <v>43100</v>
      </c>
      <c r="D767" s="146">
        <f t="shared" si="135"/>
        <v>328</v>
      </c>
      <c r="E767" s="178"/>
      <c r="F767" s="178">
        <v>328</v>
      </c>
      <c r="G767" s="178"/>
      <c r="H767" s="178"/>
      <c r="I767" s="178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1">
        <v>0</v>
      </c>
      <c r="U767" s="141">
        <v>0</v>
      </c>
    </row>
    <row r="768" spans="1:21" ht="68.25" hidden="1" x14ac:dyDescent="0.25">
      <c r="A768" s="143" t="s">
        <v>522</v>
      </c>
      <c r="B768" s="176">
        <v>42005</v>
      </c>
      <c r="C768" s="176">
        <v>43100</v>
      </c>
      <c r="D768" s="141">
        <f t="shared" si="135"/>
        <v>154.69999999999999</v>
      </c>
      <c r="E768" s="142"/>
      <c r="F768" s="142">
        <v>154.69999999999999</v>
      </c>
      <c r="G768" s="142"/>
      <c r="H768" s="142"/>
      <c r="I768" s="142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>
        <v>0</v>
      </c>
      <c r="U768" s="141">
        <v>0</v>
      </c>
    </row>
    <row r="769" spans="1:21" ht="79.5" hidden="1" x14ac:dyDescent="0.25">
      <c r="A769" s="143" t="s">
        <v>523</v>
      </c>
      <c r="B769" s="176">
        <v>42005</v>
      </c>
      <c r="C769" s="176">
        <v>43100</v>
      </c>
      <c r="D769" s="141">
        <f t="shared" si="135"/>
        <v>299</v>
      </c>
      <c r="E769" s="142"/>
      <c r="F769" s="142">
        <v>299</v>
      </c>
      <c r="G769" s="142"/>
      <c r="H769" s="142"/>
      <c r="I769" s="142"/>
      <c r="J769" s="142">
        <v>299</v>
      </c>
      <c r="K769" s="141"/>
      <c r="L769" s="142">
        <v>299</v>
      </c>
      <c r="M769" s="141"/>
      <c r="N769" s="141"/>
      <c r="O769" s="142">
        <v>299</v>
      </c>
      <c r="P769" s="141"/>
      <c r="Q769" s="142">
        <v>299</v>
      </c>
      <c r="R769" s="141"/>
      <c r="S769" s="141"/>
      <c r="T769" s="141">
        <v>0</v>
      </c>
      <c r="U769" s="141">
        <v>0</v>
      </c>
    </row>
    <row r="770" spans="1:21" ht="34.5" hidden="1" x14ac:dyDescent="0.25">
      <c r="A770" s="143" t="s">
        <v>524</v>
      </c>
      <c r="B770" s="141"/>
      <c r="C770" s="141"/>
      <c r="D770" s="141"/>
      <c r="E770" s="142"/>
      <c r="F770" s="142"/>
      <c r="G770" s="142"/>
      <c r="H770" s="142"/>
      <c r="I770" s="142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>
        <v>0</v>
      </c>
      <c r="U770" s="141">
        <v>0</v>
      </c>
    </row>
    <row r="771" spans="1:21" ht="67.5" hidden="1" x14ac:dyDescent="0.25">
      <c r="A771" s="140" t="s">
        <v>525</v>
      </c>
      <c r="B771" s="176">
        <v>42005</v>
      </c>
      <c r="C771" s="176">
        <v>43100</v>
      </c>
      <c r="D771" s="141">
        <f>E771+F771+G771+H771</f>
        <v>560.6</v>
      </c>
      <c r="E771" s="142"/>
      <c r="F771" s="142">
        <f>SUM(F772:F774)</f>
        <v>560.6</v>
      </c>
      <c r="G771" s="142"/>
      <c r="H771" s="142"/>
      <c r="I771" s="142"/>
      <c r="J771" s="142">
        <f>SUM(J772:J774)</f>
        <v>0</v>
      </c>
      <c r="K771" s="141"/>
      <c r="L771" s="142">
        <f>SUM(L772:L774)</f>
        <v>0</v>
      </c>
      <c r="M771" s="141"/>
      <c r="N771" s="141"/>
      <c r="O771" s="142">
        <f>SUM(O772:O774)</f>
        <v>0</v>
      </c>
      <c r="P771" s="141"/>
      <c r="Q771" s="142">
        <f>SUM(Q772:Q774)</f>
        <v>0</v>
      </c>
      <c r="R771" s="141"/>
      <c r="S771" s="141"/>
      <c r="T771" s="141">
        <v>0</v>
      </c>
      <c r="U771" s="141">
        <v>0</v>
      </c>
    </row>
    <row r="772" spans="1:21" ht="34.5" hidden="1" x14ac:dyDescent="0.25">
      <c r="A772" s="143" t="s">
        <v>526</v>
      </c>
      <c r="B772" s="176">
        <v>42005</v>
      </c>
      <c r="C772" s="176">
        <v>43100</v>
      </c>
      <c r="D772" s="141">
        <f t="shared" ref="D772:D794" si="137">E772+F772+G772+H772</f>
        <v>362</v>
      </c>
      <c r="E772" s="142"/>
      <c r="F772" s="142">
        <v>362</v>
      </c>
      <c r="G772" s="142"/>
      <c r="H772" s="142"/>
      <c r="I772" s="142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>
        <v>0</v>
      </c>
      <c r="U772" s="141">
        <v>0</v>
      </c>
    </row>
    <row r="773" spans="1:21" ht="34.5" hidden="1" x14ac:dyDescent="0.25">
      <c r="A773" s="143" t="s">
        <v>527</v>
      </c>
      <c r="B773" s="176">
        <v>42005</v>
      </c>
      <c r="C773" s="176">
        <v>43100</v>
      </c>
      <c r="D773" s="141">
        <f t="shared" si="137"/>
        <v>80.400000000000006</v>
      </c>
      <c r="E773" s="142"/>
      <c r="F773" s="142">
        <v>80.400000000000006</v>
      </c>
      <c r="G773" s="142"/>
      <c r="H773" s="142"/>
      <c r="I773" s="142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>
        <v>0</v>
      </c>
      <c r="U773" s="141">
        <v>0</v>
      </c>
    </row>
    <row r="774" spans="1:21" ht="34.5" hidden="1" x14ac:dyDescent="0.25">
      <c r="A774" s="143" t="s">
        <v>528</v>
      </c>
      <c r="B774" s="176">
        <v>42005</v>
      </c>
      <c r="C774" s="176">
        <v>43100</v>
      </c>
      <c r="D774" s="141">
        <f t="shared" si="137"/>
        <v>118.2</v>
      </c>
      <c r="E774" s="142"/>
      <c r="F774" s="142">
        <v>118.2</v>
      </c>
      <c r="G774" s="142"/>
      <c r="H774" s="142"/>
      <c r="I774" s="142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>
        <v>0</v>
      </c>
      <c r="U774" s="141">
        <v>0</v>
      </c>
    </row>
    <row r="775" spans="1:21" ht="34.5" hidden="1" x14ac:dyDescent="0.25">
      <c r="A775" s="143" t="s">
        <v>529</v>
      </c>
      <c r="B775" s="176">
        <v>42005</v>
      </c>
      <c r="C775" s="176">
        <v>43100</v>
      </c>
      <c r="D775" s="141">
        <f>E775+F775+G775+H775</f>
        <v>914</v>
      </c>
      <c r="E775" s="142"/>
      <c r="F775" s="142">
        <f>SUM(F776:F782)</f>
        <v>914</v>
      </c>
      <c r="G775" s="142"/>
      <c r="H775" s="142"/>
      <c r="I775" s="142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>
        <v>0</v>
      </c>
      <c r="U775" s="141">
        <v>0</v>
      </c>
    </row>
    <row r="776" spans="1:21" ht="68.25" hidden="1" x14ac:dyDescent="0.25">
      <c r="A776" s="143" t="s">
        <v>530</v>
      </c>
      <c r="B776" s="176">
        <v>42005</v>
      </c>
      <c r="C776" s="176">
        <v>43100</v>
      </c>
      <c r="D776" s="141">
        <f t="shared" si="137"/>
        <v>144.5</v>
      </c>
      <c r="E776" s="142"/>
      <c r="F776" s="142">
        <v>144.5</v>
      </c>
      <c r="G776" s="142"/>
      <c r="H776" s="142"/>
      <c r="I776" s="142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>
        <v>0</v>
      </c>
      <c r="U776" s="141">
        <v>0</v>
      </c>
    </row>
    <row r="777" spans="1:21" ht="68.25" hidden="1" x14ac:dyDescent="0.25">
      <c r="A777" s="143" t="s">
        <v>531</v>
      </c>
      <c r="B777" s="176">
        <v>42005</v>
      </c>
      <c r="C777" s="176">
        <v>43100</v>
      </c>
      <c r="D777" s="141">
        <f t="shared" si="137"/>
        <v>123.5</v>
      </c>
      <c r="E777" s="142"/>
      <c r="F777" s="142">
        <v>123.5</v>
      </c>
      <c r="G777" s="142"/>
      <c r="H777" s="142"/>
      <c r="I777" s="142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>
        <v>0</v>
      </c>
      <c r="U777" s="141">
        <v>0</v>
      </c>
    </row>
    <row r="778" spans="1:21" ht="34.5" hidden="1" x14ac:dyDescent="0.25">
      <c r="A778" s="143" t="s">
        <v>532</v>
      </c>
      <c r="B778" s="176">
        <v>42005</v>
      </c>
      <c r="C778" s="176">
        <v>43100</v>
      </c>
      <c r="D778" s="141">
        <f t="shared" si="137"/>
        <v>212</v>
      </c>
      <c r="E778" s="142"/>
      <c r="F778" s="142">
        <v>212</v>
      </c>
      <c r="G778" s="142"/>
      <c r="H778" s="142"/>
      <c r="I778" s="142"/>
      <c r="J778" s="142"/>
      <c r="K778" s="142"/>
      <c r="L778" s="142"/>
      <c r="M778" s="142"/>
      <c r="N778" s="142"/>
      <c r="O778" s="142"/>
      <c r="P778" s="142"/>
      <c r="Q778" s="142"/>
      <c r="R778" s="142"/>
      <c r="S778" s="142"/>
      <c r="T778" s="141">
        <v>0</v>
      </c>
      <c r="U778" s="141">
        <v>0</v>
      </c>
    </row>
    <row r="779" spans="1:21" ht="23.25" hidden="1" x14ac:dyDescent="0.25">
      <c r="A779" s="143" t="s">
        <v>533</v>
      </c>
      <c r="B779" s="176">
        <v>42005</v>
      </c>
      <c r="C779" s="176">
        <v>43100</v>
      </c>
      <c r="D779" s="141">
        <f t="shared" si="137"/>
        <v>206.8</v>
      </c>
      <c r="E779" s="142"/>
      <c r="F779" s="142">
        <v>206.8</v>
      </c>
      <c r="G779" s="142"/>
      <c r="H779" s="142"/>
      <c r="I779" s="142"/>
      <c r="J779" s="142"/>
      <c r="K779" s="142"/>
      <c r="L779" s="142"/>
      <c r="M779" s="142"/>
      <c r="N779" s="142"/>
      <c r="O779" s="142"/>
      <c r="P779" s="142"/>
      <c r="Q779" s="142"/>
      <c r="R779" s="142"/>
      <c r="S779" s="142"/>
      <c r="T779" s="141">
        <v>0</v>
      </c>
      <c r="U779" s="141">
        <v>0</v>
      </c>
    </row>
    <row r="780" spans="1:21" ht="23.25" hidden="1" x14ac:dyDescent="0.25">
      <c r="A780" s="143" t="s">
        <v>534</v>
      </c>
      <c r="B780" s="176">
        <v>42005</v>
      </c>
      <c r="C780" s="176">
        <v>43100</v>
      </c>
      <c r="D780" s="141">
        <f t="shared" si="137"/>
        <v>80</v>
      </c>
      <c r="E780" s="142"/>
      <c r="F780" s="142">
        <v>80</v>
      </c>
      <c r="G780" s="142"/>
      <c r="H780" s="142"/>
      <c r="I780" s="142"/>
      <c r="J780" s="142"/>
      <c r="K780" s="142"/>
      <c r="L780" s="142"/>
      <c r="M780" s="142"/>
      <c r="N780" s="142"/>
      <c r="O780" s="142"/>
      <c r="P780" s="142"/>
      <c r="Q780" s="142"/>
      <c r="R780" s="142"/>
      <c r="S780" s="142"/>
      <c r="T780" s="141">
        <v>0</v>
      </c>
      <c r="U780" s="141">
        <v>0</v>
      </c>
    </row>
    <row r="781" spans="1:21" hidden="1" x14ac:dyDescent="0.25">
      <c r="A781" s="183"/>
      <c r="B781" s="183"/>
      <c r="C781" s="183"/>
      <c r="D781" s="183"/>
      <c r="E781" s="183"/>
      <c r="F781" s="183"/>
      <c r="G781" s="183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41">
        <v>0</v>
      </c>
      <c r="U781" s="141">
        <v>0</v>
      </c>
    </row>
    <row r="782" spans="1:21" hidden="1" x14ac:dyDescent="0.25">
      <c r="A782" s="143"/>
      <c r="B782" s="176">
        <v>42005</v>
      </c>
      <c r="C782" s="176">
        <v>43100</v>
      </c>
      <c r="D782" s="141">
        <f>E782+F782+G782+H782</f>
        <v>147.19999999999999</v>
      </c>
      <c r="E782" s="142"/>
      <c r="F782" s="142">
        <v>147.19999999999999</v>
      </c>
      <c r="G782" s="142"/>
      <c r="H782" s="142"/>
      <c r="I782" s="142"/>
      <c r="J782" s="142"/>
      <c r="K782" s="142"/>
      <c r="L782" s="142"/>
      <c r="M782" s="142"/>
      <c r="N782" s="142"/>
      <c r="O782" s="142"/>
      <c r="P782" s="142"/>
      <c r="Q782" s="142"/>
      <c r="R782" s="142"/>
      <c r="S782" s="142"/>
      <c r="T782" s="141">
        <v>0</v>
      </c>
      <c r="U782" s="141">
        <v>0</v>
      </c>
    </row>
    <row r="783" spans="1:21" ht="57" hidden="1" x14ac:dyDescent="0.25">
      <c r="A783" s="143" t="s">
        <v>535</v>
      </c>
      <c r="B783" s="176">
        <v>42005</v>
      </c>
      <c r="C783" s="176">
        <v>43100</v>
      </c>
      <c r="D783" s="141">
        <f>E783+F783+G783+H783</f>
        <v>166</v>
      </c>
      <c r="E783" s="142"/>
      <c r="F783" s="142">
        <f>SUM(F784:F785)</f>
        <v>166</v>
      </c>
      <c r="G783" s="142"/>
      <c r="H783" s="142"/>
      <c r="I783" s="142">
        <f>SUM(I784:I785)</f>
        <v>3.5</v>
      </c>
      <c r="J783" s="142">
        <f>SUM(J784:J785)</f>
        <v>3.5</v>
      </c>
      <c r="K783" s="142"/>
      <c r="L783" s="142">
        <f>SUM(L784:L785)</f>
        <v>3.5</v>
      </c>
      <c r="M783" s="142"/>
      <c r="N783" s="142"/>
      <c r="O783" s="142">
        <f>SUM(O784:O785)</f>
        <v>3.5</v>
      </c>
      <c r="P783" s="142"/>
      <c r="Q783" s="142">
        <f>SUM(Q784:Q785)</f>
        <v>3.5</v>
      </c>
      <c r="R783" s="142"/>
      <c r="S783" s="142"/>
      <c r="T783" s="141">
        <v>0</v>
      </c>
      <c r="U783" s="141">
        <v>0</v>
      </c>
    </row>
    <row r="784" spans="1:21" ht="79.5" hidden="1" x14ac:dyDescent="0.25">
      <c r="A784" s="143" t="s">
        <v>536</v>
      </c>
      <c r="B784" s="176">
        <v>42005</v>
      </c>
      <c r="C784" s="176">
        <v>43100</v>
      </c>
      <c r="D784" s="141">
        <f t="shared" si="137"/>
        <v>162.5</v>
      </c>
      <c r="E784" s="142"/>
      <c r="F784" s="142">
        <v>162.5</v>
      </c>
      <c r="G784" s="142"/>
      <c r="H784" s="142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1">
        <v>0</v>
      </c>
      <c r="U784" s="141">
        <v>0</v>
      </c>
    </row>
    <row r="785" spans="1:21" ht="34.5" hidden="1" x14ac:dyDescent="0.25">
      <c r="A785" s="143" t="s">
        <v>537</v>
      </c>
      <c r="B785" s="176">
        <v>42005</v>
      </c>
      <c r="C785" s="176">
        <v>43100</v>
      </c>
      <c r="D785" s="141">
        <f t="shared" si="137"/>
        <v>3.5</v>
      </c>
      <c r="E785" s="142"/>
      <c r="F785" s="142">
        <v>3.5</v>
      </c>
      <c r="G785" s="142"/>
      <c r="H785" s="142"/>
      <c r="I785" s="142">
        <v>3.5</v>
      </c>
      <c r="J785" s="141">
        <f>SUM(K785:N785)</f>
        <v>3.5</v>
      </c>
      <c r="K785" s="142"/>
      <c r="L785" s="142">
        <v>3.5</v>
      </c>
      <c r="M785" s="142"/>
      <c r="N785" s="142"/>
      <c r="O785" s="141">
        <f>P785+Q785+R785+S785</f>
        <v>3.5</v>
      </c>
      <c r="P785" s="142"/>
      <c r="Q785" s="142">
        <v>3.5</v>
      </c>
      <c r="R785" s="142"/>
      <c r="S785" s="142"/>
      <c r="T785" s="141">
        <f>L785/I785*100</f>
        <v>100</v>
      </c>
      <c r="U785" s="141">
        <f>O785/J785*100</f>
        <v>100</v>
      </c>
    </row>
    <row r="786" spans="1:21" ht="67.5" hidden="1" x14ac:dyDescent="0.25">
      <c r="A786" s="140" t="s">
        <v>538</v>
      </c>
      <c r="B786" s="176">
        <v>42005</v>
      </c>
      <c r="C786" s="176">
        <v>43100</v>
      </c>
      <c r="D786" s="141">
        <f>E786+F786+G786+H786</f>
        <v>5153</v>
      </c>
      <c r="E786" s="142"/>
      <c r="F786" s="142">
        <f>SUM(F787:F794)</f>
        <v>5153</v>
      </c>
      <c r="G786" s="142"/>
      <c r="H786" s="142"/>
      <c r="I786" s="142">
        <f>SUM(I787:I794)</f>
        <v>351.4</v>
      </c>
      <c r="J786" s="142">
        <f>SUM(J787:J794)</f>
        <v>207</v>
      </c>
      <c r="K786" s="142"/>
      <c r="L786" s="142">
        <f>SUM(L787:L794)</f>
        <v>207</v>
      </c>
      <c r="M786" s="142"/>
      <c r="N786" s="142"/>
      <c r="O786" s="142">
        <f>SUM(O787:O794)</f>
        <v>3.5</v>
      </c>
      <c r="P786" s="142"/>
      <c r="Q786" s="142">
        <f>SUM(Q787:Q794)</f>
        <v>3.5</v>
      </c>
      <c r="R786" s="142"/>
      <c r="S786" s="142"/>
      <c r="T786" s="141">
        <v>0</v>
      </c>
      <c r="U786" s="141">
        <v>0</v>
      </c>
    </row>
    <row r="787" spans="1:21" ht="23.25" hidden="1" x14ac:dyDescent="0.25">
      <c r="A787" s="143" t="s">
        <v>539</v>
      </c>
      <c r="B787" s="176">
        <v>42005</v>
      </c>
      <c r="C787" s="176">
        <v>43100</v>
      </c>
      <c r="D787" s="141">
        <f t="shared" si="137"/>
        <v>932.2</v>
      </c>
      <c r="E787" s="142"/>
      <c r="F787" s="142">
        <v>932.2</v>
      </c>
      <c r="G787" s="142"/>
      <c r="H787" s="142"/>
      <c r="I787" s="142"/>
      <c r="J787" s="142"/>
      <c r="K787" s="142"/>
      <c r="L787" s="142"/>
      <c r="M787" s="142"/>
      <c r="N787" s="142"/>
      <c r="O787" s="142"/>
      <c r="P787" s="142"/>
      <c r="Q787" s="142"/>
      <c r="R787" s="142"/>
      <c r="S787" s="142"/>
      <c r="T787" s="141">
        <v>0</v>
      </c>
      <c r="U787" s="141">
        <v>0</v>
      </c>
    </row>
    <row r="788" spans="1:21" ht="23.25" hidden="1" x14ac:dyDescent="0.25">
      <c r="A788" s="143" t="s">
        <v>540</v>
      </c>
      <c r="B788" s="176">
        <v>42005</v>
      </c>
      <c r="C788" s="176">
        <v>43100</v>
      </c>
      <c r="D788" s="141">
        <f t="shared" si="137"/>
        <v>107</v>
      </c>
      <c r="E788" s="142"/>
      <c r="F788" s="142">
        <v>107</v>
      </c>
      <c r="G788" s="142"/>
      <c r="H788" s="142"/>
      <c r="I788" s="142"/>
      <c r="J788" s="142"/>
      <c r="K788" s="142"/>
      <c r="L788" s="142"/>
      <c r="M788" s="142"/>
      <c r="N788" s="142"/>
      <c r="O788" s="142"/>
      <c r="P788" s="142"/>
      <c r="Q788" s="142"/>
      <c r="R788" s="142"/>
      <c r="S788" s="142"/>
      <c r="T788" s="141">
        <v>0</v>
      </c>
      <c r="U788" s="141">
        <v>0</v>
      </c>
    </row>
    <row r="789" spans="1:21" ht="23.25" hidden="1" x14ac:dyDescent="0.25">
      <c r="A789" s="143" t="s">
        <v>541</v>
      </c>
      <c r="B789" s="176">
        <v>42005</v>
      </c>
      <c r="C789" s="176">
        <v>43100</v>
      </c>
      <c r="D789" s="141">
        <f t="shared" si="137"/>
        <v>436</v>
      </c>
      <c r="E789" s="142"/>
      <c r="F789" s="142">
        <v>436</v>
      </c>
      <c r="G789" s="142"/>
      <c r="H789" s="142"/>
      <c r="I789" s="142">
        <v>203.5</v>
      </c>
      <c r="J789" s="142">
        <v>203.5</v>
      </c>
      <c r="K789" s="142"/>
      <c r="L789" s="142">
        <v>203.5</v>
      </c>
      <c r="M789" s="142"/>
      <c r="N789" s="142"/>
      <c r="O789" s="142"/>
      <c r="P789" s="142"/>
      <c r="Q789" s="142"/>
      <c r="R789" s="142"/>
      <c r="S789" s="142"/>
      <c r="T789" s="141">
        <v>0</v>
      </c>
      <c r="U789" s="141">
        <v>0</v>
      </c>
    </row>
    <row r="790" spans="1:21" ht="45.75" hidden="1" x14ac:dyDescent="0.25">
      <c r="A790" s="143" t="s">
        <v>542</v>
      </c>
      <c r="B790" s="176">
        <v>42005</v>
      </c>
      <c r="C790" s="176">
        <v>43100</v>
      </c>
      <c r="D790" s="141">
        <f t="shared" si="137"/>
        <v>289.60000000000002</v>
      </c>
      <c r="E790" s="142"/>
      <c r="F790" s="142">
        <v>289.60000000000002</v>
      </c>
      <c r="G790" s="142"/>
      <c r="H790" s="142"/>
      <c r="I790" s="142"/>
      <c r="J790" s="142"/>
      <c r="K790" s="142"/>
      <c r="L790" s="142"/>
      <c r="M790" s="142"/>
      <c r="N790" s="142"/>
      <c r="O790" s="142"/>
      <c r="P790" s="142"/>
      <c r="Q790" s="142"/>
      <c r="R790" s="142"/>
      <c r="S790" s="142"/>
      <c r="T790" s="141">
        <v>0</v>
      </c>
      <c r="U790" s="141">
        <v>0</v>
      </c>
    </row>
    <row r="791" spans="1:21" ht="34.5" hidden="1" x14ac:dyDescent="0.25">
      <c r="A791" s="143" t="s">
        <v>543</v>
      </c>
      <c r="B791" s="176">
        <v>42005</v>
      </c>
      <c r="C791" s="176">
        <v>43100</v>
      </c>
      <c r="D791" s="141">
        <f t="shared" si="137"/>
        <v>1301.5</v>
      </c>
      <c r="E791" s="142"/>
      <c r="F791" s="142">
        <v>1301.5</v>
      </c>
      <c r="G791" s="142"/>
      <c r="H791" s="142"/>
      <c r="I791" s="142">
        <v>91</v>
      </c>
      <c r="J791" s="142"/>
      <c r="K791" s="142"/>
      <c r="L791" s="142"/>
      <c r="M791" s="142"/>
      <c r="N791" s="142"/>
      <c r="O791" s="142"/>
      <c r="P791" s="142"/>
      <c r="Q791" s="142"/>
      <c r="R791" s="142"/>
      <c r="S791" s="142"/>
      <c r="T791" s="141">
        <v>0</v>
      </c>
      <c r="U791" s="141">
        <v>0</v>
      </c>
    </row>
    <row r="792" spans="1:21" ht="34.5" hidden="1" x14ac:dyDescent="0.25">
      <c r="A792" s="143" t="s">
        <v>544</v>
      </c>
      <c r="B792" s="176">
        <v>42005</v>
      </c>
      <c r="C792" s="176">
        <v>43100</v>
      </c>
      <c r="D792" s="141">
        <f t="shared" si="137"/>
        <v>1035.9000000000001</v>
      </c>
      <c r="E792" s="142"/>
      <c r="F792" s="142">
        <v>1035.9000000000001</v>
      </c>
      <c r="G792" s="142"/>
      <c r="H792" s="142"/>
      <c r="I792" s="142"/>
      <c r="J792" s="142"/>
      <c r="K792" s="142"/>
      <c r="L792" s="142"/>
      <c r="M792" s="142"/>
      <c r="N792" s="142"/>
      <c r="O792" s="142"/>
      <c r="P792" s="142"/>
      <c r="Q792" s="142"/>
      <c r="R792" s="142"/>
      <c r="S792" s="142"/>
      <c r="T792" s="141">
        <v>0</v>
      </c>
      <c r="U792" s="141">
        <v>0</v>
      </c>
    </row>
    <row r="793" spans="1:21" ht="23.25" hidden="1" x14ac:dyDescent="0.25">
      <c r="A793" s="143" t="s">
        <v>545</v>
      </c>
      <c r="B793" s="176">
        <v>42005</v>
      </c>
      <c r="C793" s="176">
        <v>43100</v>
      </c>
      <c r="D793" s="141">
        <f t="shared" si="137"/>
        <v>282.89999999999998</v>
      </c>
      <c r="E793" s="142"/>
      <c r="F793" s="142">
        <v>282.89999999999998</v>
      </c>
      <c r="G793" s="142"/>
      <c r="H793" s="142"/>
      <c r="I793" s="142">
        <v>56.9</v>
      </c>
      <c r="J793" s="141">
        <f>SUM(K793:N793)</f>
        <v>3.5</v>
      </c>
      <c r="K793" s="142"/>
      <c r="L793" s="142">
        <v>3.5</v>
      </c>
      <c r="M793" s="142"/>
      <c r="N793" s="142"/>
      <c r="O793" s="141">
        <f>P793+Q793+R793+S793</f>
        <v>3.5</v>
      </c>
      <c r="P793" s="142"/>
      <c r="Q793" s="142">
        <v>3.5</v>
      </c>
      <c r="R793" s="142"/>
      <c r="S793" s="142"/>
      <c r="T793" s="141">
        <v>0</v>
      </c>
      <c r="U793" s="141">
        <v>0</v>
      </c>
    </row>
    <row r="794" spans="1:21" ht="45.75" hidden="1" x14ac:dyDescent="0.25">
      <c r="A794" s="143" t="s">
        <v>546</v>
      </c>
      <c r="B794" s="176">
        <v>42005</v>
      </c>
      <c r="C794" s="176">
        <v>43100</v>
      </c>
      <c r="D794" s="141">
        <f t="shared" si="137"/>
        <v>767.9</v>
      </c>
      <c r="E794" s="142"/>
      <c r="F794" s="142">
        <v>767.9</v>
      </c>
      <c r="G794" s="142"/>
      <c r="H794" s="142"/>
      <c r="I794" s="142"/>
      <c r="J794" s="142"/>
      <c r="K794" s="142"/>
      <c r="L794" s="142"/>
      <c r="M794" s="142"/>
      <c r="N794" s="142"/>
      <c r="O794" s="142"/>
      <c r="P794" s="142"/>
      <c r="Q794" s="142"/>
      <c r="R794" s="142"/>
      <c r="S794" s="142"/>
      <c r="T794" s="141">
        <v>0</v>
      </c>
      <c r="U794" s="141">
        <v>0</v>
      </c>
    </row>
    <row r="795" spans="1:21" hidden="1" x14ac:dyDescent="0.25">
      <c r="A795" s="143"/>
      <c r="B795" s="176"/>
      <c r="C795" s="176"/>
      <c r="D795" s="141"/>
      <c r="E795" s="142"/>
      <c r="F795" s="142"/>
      <c r="G795" s="142"/>
      <c r="H795" s="142"/>
      <c r="I795" s="142"/>
      <c r="J795" s="142"/>
      <c r="K795" s="142"/>
      <c r="L795" s="142"/>
      <c r="M795" s="142"/>
      <c r="N795" s="142"/>
      <c r="O795" s="142"/>
      <c r="P795" s="142"/>
      <c r="Q795" s="142"/>
      <c r="R795" s="142"/>
      <c r="S795" s="142"/>
      <c r="T795" s="141">
        <v>0</v>
      </c>
      <c r="U795" s="141">
        <v>0</v>
      </c>
    </row>
    <row r="796" spans="1:21" ht="68.25" hidden="1" x14ac:dyDescent="0.25">
      <c r="A796" s="143" t="s">
        <v>547</v>
      </c>
      <c r="B796" s="176"/>
      <c r="C796" s="176"/>
      <c r="D796" s="141">
        <f>D798</f>
        <v>49.8</v>
      </c>
      <c r="E796" s="142"/>
      <c r="F796" s="141">
        <f>F798</f>
        <v>49.8</v>
      </c>
      <c r="G796" s="142"/>
      <c r="H796" s="142"/>
      <c r="I796" s="141">
        <f t="shared" ref="I796:J796" si="138">I798</f>
        <v>49.8</v>
      </c>
      <c r="J796" s="141">
        <f t="shared" si="138"/>
        <v>49.8</v>
      </c>
      <c r="K796" s="142"/>
      <c r="L796" s="141">
        <f>L798</f>
        <v>49.8</v>
      </c>
      <c r="M796" s="142"/>
      <c r="N796" s="142"/>
      <c r="O796" s="141">
        <f>O798</f>
        <v>49.8</v>
      </c>
      <c r="P796" s="142"/>
      <c r="Q796" s="141">
        <f>Q798</f>
        <v>49.8</v>
      </c>
      <c r="R796" s="142"/>
      <c r="S796" s="142"/>
      <c r="T796" s="141">
        <f>L796/I796*100</f>
        <v>100</v>
      </c>
      <c r="U796" s="141">
        <f>O796/J796*100</f>
        <v>100</v>
      </c>
    </row>
    <row r="797" spans="1:21" hidden="1" x14ac:dyDescent="0.25">
      <c r="A797" s="182" t="s">
        <v>507</v>
      </c>
      <c r="B797" s="176"/>
      <c r="C797" s="176"/>
      <c r="D797" s="141">
        <f>E797+F797+G797+H797</f>
        <v>49.8</v>
      </c>
      <c r="E797" s="142"/>
      <c r="F797" s="141">
        <v>49.8</v>
      </c>
      <c r="G797" s="141"/>
      <c r="H797" s="141"/>
      <c r="I797" s="141">
        <v>49.8</v>
      </c>
      <c r="J797" s="141">
        <f>SUM(K797:N797)</f>
        <v>49.8</v>
      </c>
      <c r="K797" s="141"/>
      <c r="L797" s="141">
        <v>49.8</v>
      </c>
      <c r="M797" s="142"/>
      <c r="N797" s="141"/>
      <c r="O797" s="141">
        <f>P797+Q797+R797+S797</f>
        <v>49.8</v>
      </c>
      <c r="P797" s="141"/>
      <c r="Q797" s="141">
        <v>49.8</v>
      </c>
      <c r="R797" s="141"/>
      <c r="S797" s="141"/>
      <c r="T797" s="141">
        <f>L797/I797*100</f>
        <v>100</v>
      </c>
      <c r="U797" s="141">
        <f>O797/J797*100</f>
        <v>100</v>
      </c>
    </row>
    <row r="798" spans="1:21" hidden="1" x14ac:dyDescent="0.25">
      <c r="A798" s="182" t="s">
        <v>548</v>
      </c>
      <c r="B798" s="176">
        <v>42005</v>
      </c>
      <c r="C798" s="176">
        <v>42369</v>
      </c>
      <c r="D798" s="141">
        <f>E798+F798+G798+H798</f>
        <v>49.8</v>
      </c>
      <c r="E798" s="142"/>
      <c r="F798" s="141">
        <v>49.8</v>
      </c>
      <c r="G798" s="141"/>
      <c r="H798" s="141"/>
      <c r="I798" s="141">
        <v>49.8</v>
      </c>
      <c r="J798" s="141">
        <f>SUM(K798:N798)</f>
        <v>49.8</v>
      </c>
      <c r="K798" s="141"/>
      <c r="L798" s="141">
        <v>49.8</v>
      </c>
      <c r="M798" s="142"/>
      <c r="N798" s="141"/>
      <c r="O798" s="141">
        <f>P798+Q798+R798+S798</f>
        <v>49.8</v>
      </c>
      <c r="P798" s="141"/>
      <c r="Q798" s="141">
        <v>49.8</v>
      </c>
      <c r="R798" s="141"/>
      <c r="S798" s="141"/>
      <c r="T798" s="141">
        <f>L798/I798*100</f>
        <v>100</v>
      </c>
      <c r="U798" s="141">
        <f>O798/J798*100</f>
        <v>100</v>
      </c>
    </row>
    <row r="799" spans="1:21" hidden="1" x14ac:dyDescent="0.25">
      <c r="A799" s="143"/>
      <c r="B799" s="176"/>
      <c r="C799" s="176"/>
      <c r="D799" s="141"/>
      <c r="E799" s="142"/>
      <c r="F799" s="142"/>
      <c r="G799" s="142"/>
      <c r="H799" s="142"/>
      <c r="I799" s="142"/>
      <c r="J799" s="142"/>
      <c r="K799" s="142"/>
      <c r="L799" s="142"/>
      <c r="M799" s="142"/>
      <c r="N799" s="142"/>
      <c r="O799" s="142"/>
      <c r="P799" s="142"/>
      <c r="Q799" s="142"/>
      <c r="R799" s="142"/>
      <c r="S799" s="142"/>
      <c r="T799" s="141"/>
      <c r="U799" s="141"/>
    </row>
    <row r="800" spans="1:21" ht="68.25" hidden="1" x14ac:dyDescent="0.25">
      <c r="A800" s="143" t="s">
        <v>549</v>
      </c>
      <c r="B800" s="176"/>
      <c r="C800" s="176"/>
      <c r="D800" s="141">
        <f>D803</f>
        <v>632.1</v>
      </c>
      <c r="E800" s="142"/>
      <c r="F800" s="141">
        <f>F803</f>
        <v>632.1</v>
      </c>
      <c r="G800" s="142"/>
      <c r="H800" s="142"/>
      <c r="I800" s="142">
        <f>I803</f>
        <v>464.9</v>
      </c>
      <c r="J800" s="142">
        <f t="shared" ref="J800" si="139">J803</f>
        <v>212.7</v>
      </c>
      <c r="K800" s="142"/>
      <c r="L800" s="142">
        <f>L803</f>
        <v>212.7</v>
      </c>
      <c r="M800" s="142"/>
      <c r="N800" s="142"/>
      <c r="O800" s="142">
        <f>O803</f>
        <v>405.1</v>
      </c>
      <c r="P800" s="142"/>
      <c r="Q800" s="142">
        <f>Q803</f>
        <v>405.1</v>
      </c>
      <c r="R800" s="142"/>
      <c r="S800" s="142"/>
      <c r="T800" s="142">
        <f t="shared" ref="T800" si="140">T803</f>
        <v>45.751774575177457</v>
      </c>
      <c r="U800" s="142">
        <f>U803</f>
        <v>190.45604137282558</v>
      </c>
    </row>
    <row r="801" spans="1:21" ht="45.75" hidden="1" x14ac:dyDescent="0.25">
      <c r="A801" s="143" t="s">
        <v>550</v>
      </c>
      <c r="B801" s="176"/>
      <c r="C801" s="176"/>
      <c r="D801" s="141"/>
      <c r="E801" s="142"/>
      <c r="F801" s="142"/>
      <c r="G801" s="142"/>
      <c r="H801" s="142"/>
      <c r="I801" s="142"/>
      <c r="J801" s="142"/>
      <c r="K801" s="142"/>
      <c r="L801" s="142"/>
      <c r="M801" s="142"/>
      <c r="N801" s="142"/>
      <c r="O801" s="142"/>
      <c r="P801" s="142"/>
      <c r="Q801" s="142"/>
      <c r="R801" s="142"/>
      <c r="S801" s="142"/>
      <c r="T801" s="141"/>
      <c r="U801" s="141"/>
    </row>
    <row r="802" spans="1:21" ht="34.5" hidden="1" x14ac:dyDescent="0.25">
      <c r="A802" s="143" t="s">
        <v>551</v>
      </c>
      <c r="B802" s="176"/>
      <c r="C802" s="176"/>
      <c r="D802" s="141"/>
      <c r="E802" s="142"/>
      <c r="F802" s="142"/>
      <c r="G802" s="142"/>
      <c r="H802" s="142"/>
      <c r="I802" s="142"/>
      <c r="J802" s="142"/>
      <c r="K802" s="142"/>
      <c r="L802" s="142"/>
      <c r="M802" s="142"/>
      <c r="N802" s="142"/>
      <c r="O802" s="142"/>
      <c r="P802" s="142"/>
      <c r="Q802" s="142"/>
      <c r="R802" s="142"/>
      <c r="S802" s="142"/>
      <c r="T802" s="141"/>
      <c r="U802" s="141"/>
    </row>
    <row r="803" spans="1:21" ht="23.25" hidden="1" x14ac:dyDescent="0.25">
      <c r="A803" s="143" t="s">
        <v>552</v>
      </c>
      <c r="B803" s="176">
        <v>42036</v>
      </c>
      <c r="C803" s="176">
        <v>42063</v>
      </c>
      <c r="D803" s="141">
        <v>632.1</v>
      </c>
      <c r="E803" s="142"/>
      <c r="F803" s="141">
        <v>632.1</v>
      </c>
      <c r="G803" s="142"/>
      <c r="H803" s="142"/>
      <c r="I803" s="142">
        <v>464.9</v>
      </c>
      <c r="J803" s="142">
        <f>SUM(K803:N803)</f>
        <v>212.7</v>
      </c>
      <c r="K803" s="142"/>
      <c r="L803" s="142">
        <f>464.9-252.2</f>
        <v>212.7</v>
      </c>
      <c r="M803" s="142"/>
      <c r="N803" s="142"/>
      <c r="O803" s="142">
        <f>SUM(P803:S803)</f>
        <v>405.1</v>
      </c>
      <c r="P803" s="142"/>
      <c r="Q803" s="142">
        <v>405.1</v>
      </c>
      <c r="R803" s="142"/>
      <c r="S803" s="142"/>
      <c r="T803" s="141">
        <f>L803/I803*100</f>
        <v>45.751774575177457</v>
      </c>
      <c r="U803" s="141">
        <f>O803/J803*100</f>
        <v>190.45604137282558</v>
      </c>
    </row>
    <row r="804" spans="1:21" hidden="1" x14ac:dyDescent="0.25">
      <c r="A804" s="143"/>
      <c r="B804" s="176"/>
      <c r="C804" s="176"/>
      <c r="D804" s="141"/>
      <c r="E804" s="142"/>
      <c r="F804" s="142"/>
      <c r="G804" s="142"/>
      <c r="H804" s="142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1"/>
      <c r="U804" s="141"/>
    </row>
    <row r="805" spans="1:21" ht="68.25" hidden="1" x14ac:dyDescent="0.25">
      <c r="A805" s="143" t="s">
        <v>553</v>
      </c>
      <c r="B805" s="176"/>
      <c r="C805" s="176"/>
      <c r="D805" s="141">
        <f>D806</f>
        <v>1030.5999999999999</v>
      </c>
      <c r="E805" s="142"/>
      <c r="F805" s="141">
        <f>F806</f>
        <v>1030.5999999999999</v>
      </c>
      <c r="G805" s="142"/>
      <c r="H805" s="142"/>
      <c r="I805" s="141">
        <f>I806</f>
        <v>0</v>
      </c>
      <c r="J805" s="141">
        <f>J806</f>
        <v>0</v>
      </c>
      <c r="K805" s="142"/>
      <c r="L805" s="141">
        <f>L806</f>
        <v>0</v>
      </c>
      <c r="M805" s="142"/>
      <c r="N805" s="142"/>
      <c r="O805" s="141">
        <f>O806</f>
        <v>0</v>
      </c>
      <c r="P805" s="142"/>
      <c r="Q805" s="141">
        <f>Q806</f>
        <v>0</v>
      </c>
      <c r="R805" s="142"/>
      <c r="S805" s="142"/>
      <c r="T805" s="142">
        <v>0</v>
      </c>
      <c r="U805" s="142">
        <v>0</v>
      </c>
    </row>
    <row r="806" spans="1:21" ht="23.25" hidden="1" x14ac:dyDescent="0.25">
      <c r="A806" s="143" t="s">
        <v>552</v>
      </c>
      <c r="B806" s="176">
        <v>42005</v>
      </c>
      <c r="C806" s="176">
        <v>42369</v>
      </c>
      <c r="D806" s="141">
        <v>1030.5999999999999</v>
      </c>
      <c r="E806" s="142"/>
      <c r="F806" s="141">
        <v>1030.5999999999999</v>
      </c>
      <c r="G806" s="142"/>
      <c r="H806" s="142"/>
      <c r="I806" s="142">
        <f>SUM(J806:M806)</f>
        <v>0</v>
      </c>
      <c r="J806" s="142">
        <f>SUM(K806:N806)</f>
        <v>0</v>
      </c>
      <c r="K806" s="142"/>
      <c r="L806" s="142">
        <v>0</v>
      </c>
      <c r="M806" s="142"/>
      <c r="N806" s="142"/>
      <c r="O806" s="142">
        <v>0</v>
      </c>
      <c r="P806" s="142"/>
      <c r="Q806" s="142">
        <v>0</v>
      </c>
      <c r="R806" s="142"/>
      <c r="S806" s="142"/>
      <c r="T806" s="141">
        <v>0</v>
      </c>
      <c r="U806" s="141">
        <v>0</v>
      </c>
    </row>
    <row r="807" spans="1:21" hidden="1" x14ac:dyDescent="0.25">
      <c r="A807" s="143"/>
      <c r="B807" s="176"/>
      <c r="C807" s="176"/>
      <c r="D807" s="141"/>
      <c r="E807" s="142"/>
      <c r="F807" s="142"/>
      <c r="G807" s="142"/>
      <c r="H807" s="142"/>
      <c r="I807" s="142"/>
      <c r="J807" s="142"/>
      <c r="K807" s="142"/>
      <c r="L807" s="142"/>
      <c r="M807" s="142"/>
      <c r="N807" s="142"/>
      <c r="O807" s="142"/>
      <c r="P807" s="142"/>
      <c r="Q807" s="142"/>
      <c r="R807" s="142"/>
      <c r="S807" s="142"/>
      <c r="T807" s="141"/>
      <c r="U807" s="141"/>
    </row>
    <row r="808" spans="1:21" ht="79.5" hidden="1" x14ac:dyDescent="0.25">
      <c r="A808" s="143" t="s">
        <v>554</v>
      </c>
      <c r="B808" s="176"/>
      <c r="C808" s="176"/>
      <c r="D808" s="141">
        <f>D810</f>
        <v>191</v>
      </c>
      <c r="E808" s="142"/>
      <c r="F808" s="141">
        <f>F810</f>
        <v>191</v>
      </c>
      <c r="G808" s="142"/>
      <c r="H808" s="142"/>
      <c r="I808" s="142"/>
      <c r="J808" s="142"/>
      <c r="K808" s="142"/>
      <c r="L808" s="142"/>
      <c r="M808" s="142"/>
      <c r="N808" s="142"/>
      <c r="O808" s="142"/>
      <c r="P808" s="142"/>
      <c r="Q808" s="142"/>
      <c r="R808" s="142"/>
      <c r="S808" s="142"/>
      <c r="T808" s="141">
        <v>0</v>
      </c>
      <c r="U808" s="141">
        <v>0</v>
      </c>
    </row>
    <row r="809" spans="1:21" ht="45.75" hidden="1" x14ac:dyDescent="0.25">
      <c r="A809" s="143" t="s">
        <v>555</v>
      </c>
      <c r="B809" s="176"/>
      <c r="C809" s="176"/>
      <c r="D809" s="141"/>
      <c r="E809" s="142"/>
      <c r="F809" s="142"/>
      <c r="G809" s="142"/>
      <c r="H809" s="142"/>
      <c r="I809" s="142"/>
      <c r="J809" s="142"/>
      <c r="K809" s="142"/>
      <c r="L809" s="142"/>
      <c r="M809" s="142"/>
      <c r="N809" s="142"/>
      <c r="O809" s="142"/>
      <c r="P809" s="142"/>
      <c r="Q809" s="142"/>
      <c r="R809" s="142"/>
      <c r="S809" s="142"/>
      <c r="T809" s="141">
        <v>0</v>
      </c>
      <c r="U809" s="141">
        <v>0</v>
      </c>
    </row>
    <row r="810" spans="1:21" ht="34.5" hidden="1" x14ac:dyDescent="0.25">
      <c r="A810" s="143" t="s">
        <v>556</v>
      </c>
      <c r="B810" s="176">
        <v>42005</v>
      </c>
      <c r="C810" s="176">
        <v>42369</v>
      </c>
      <c r="D810" s="141">
        <f>SUM(E810:H810)</f>
        <v>191</v>
      </c>
      <c r="E810" s="142"/>
      <c r="F810" s="142">
        <v>191</v>
      </c>
      <c r="G810" s="142"/>
      <c r="H810" s="142"/>
      <c r="I810" s="142"/>
      <c r="J810" s="142"/>
      <c r="K810" s="142"/>
      <c r="L810" s="142"/>
      <c r="M810" s="142"/>
      <c r="N810" s="142"/>
      <c r="O810" s="142"/>
      <c r="P810" s="142"/>
      <c r="Q810" s="142"/>
      <c r="R810" s="142"/>
      <c r="S810" s="142"/>
      <c r="T810" s="141">
        <v>0</v>
      </c>
      <c r="U810" s="141">
        <v>0</v>
      </c>
    </row>
    <row r="811" spans="1:21" ht="68.25" hidden="1" x14ac:dyDescent="0.25">
      <c r="A811" s="143" t="s">
        <v>557</v>
      </c>
      <c r="B811" s="176"/>
      <c r="C811" s="176"/>
      <c r="D811" s="141">
        <f>D813</f>
        <v>104.5</v>
      </c>
      <c r="E811" s="142"/>
      <c r="F811" s="141">
        <f>F813</f>
        <v>104.5</v>
      </c>
      <c r="G811" s="142"/>
      <c r="H811" s="142"/>
      <c r="I811" s="141">
        <f>I813</f>
        <v>104.5</v>
      </c>
      <c r="J811" s="141">
        <f>J812</f>
        <v>0</v>
      </c>
      <c r="K811" s="142"/>
      <c r="L811" s="141">
        <f>L813</f>
        <v>104.5</v>
      </c>
      <c r="M811" s="142"/>
      <c r="N811" s="142"/>
      <c r="O811" s="142"/>
      <c r="P811" s="142"/>
      <c r="Q811" s="142"/>
      <c r="R811" s="142"/>
      <c r="S811" s="142"/>
      <c r="T811" s="141">
        <v>0</v>
      </c>
      <c r="U811" s="141">
        <v>0</v>
      </c>
    </row>
    <row r="812" spans="1:21" ht="45.75" hidden="1" x14ac:dyDescent="0.25">
      <c r="A812" s="143" t="s">
        <v>558</v>
      </c>
      <c r="B812" s="176"/>
      <c r="C812" s="176"/>
      <c r="D812" s="141"/>
      <c r="E812" s="142"/>
      <c r="F812" s="142"/>
      <c r="G812" s="142"/>
      <c r="H812" s="142"/>
      <c r="I812" s="142"/>
      <c r="J812" s="142"/>
      <c r="K812" s="142"/>
      <c r="L812" s="142"/>
      <c r="M812" s="142"/>
      <c r="N812" s="142"/>
      <c r="O812" s="142"/>
      <c r="P812" s="142"/>
      <c r="Q812" s="142"/>
      <c r="R812" s="142"/>
      <c r="S812" s="142"/>
      <c r="T812" s="141"/>
      <c r="U812" s="141"/>
    </row>
    <row r="813" spans="1:21" ht="34.5" hidden="1" x14ac:dyDescent="0.25">
      <c r="A813" s="143" t="s">
        <v>556</v>
      </c>
      <c r="B813" s="176">
        <v>42005</v>
      </c>
      <c r="C813" s="176">
        <v>42369</v>
      </c>
      <c r="D813" s="141">
        <v>104.5</v>
      </c>
      <c r="E813" s="142"/>
      <c r="F813" s="142">
        <v>104.5</v>
      </c>
      <c r="G813" s="142"/>
      <c r="H813" s="142"/>
      <c r="I813" s="142">
        <v>104.5</v>
      </c>
      <c r="J813" s="142">
        <f>SUM(K813:N813)</f>
        <v>104.5</v>
      </c>
      <c r="K813" s="142"/>
      <c r="L813" s="142">
        <v>104.5</v>
      </c>
      <c r="M813" s="142"/>
      <c r="N813" s="142"/>
      <c r="O813" s="142"/>
      <c r="P813" s="142"/>
      <c r="Q813" s="142"/>
      <c r="R813" s="142"/>
      <c r="S813" s="142"/>
      <c r="T813" s="141">
        <v>0</v>
      </c>
      <c r="U813" s="141">
        <v>0</v>
      </c>
    </row>
    <row r="814" spans="1:21" ht="68.25" hidden="1" x14ac:dyDescent="0.25">
      <c r="A814" s="143" t="s">
        <v>559</v>
      </c>
      <c r="B814" s="176"/>
      <c r="C814" s="176"/>
      <c r="D814" s="141">
        <f>D815</f>
        <v>883.8</v>
      </c>
      <c r="E814" s="142"/>
      <c r="F814" s="141">
        <f>F815</f>
        <v>883.8</v>
      </c>
      <c r="G814" s="142"/>
      <c r="H814" s="142"/>
      <c r="I814" s="141">
        <v>66</v>
      </c>
      <c r="J814" s="141">
        <f>J815</f>
        <v>66</v>
      </c>
      <c r="K814" s="142"/>
      <c r="L814" s="141">
        <f>L815</f>
        <v>66</v>
      </c>
      <c r="M814" s="142"/>
      <c r="N814" s="142"/>
      <c r="O814" s="141">
        <f>O815</f>
        <v>66</v>
      </c>
      <c r="P814" s="142"/>
      <c r="Q814" s="141">
        <f>Q815</f>
        <v>66</v>
      </c>
      <c r="R814" s="142"/>
      <c r="S814" s="142"/>
      <c r="T814" s="141">
        <f>L814/I814*100</f>
        <v>100</v>
      </c>
      <c r="U814" s="141">
        <f>O814/J814*100</f>
        <v>100</v>
      </c>
    </row>
    <row r="815" spans="1:21" ht="23.25" hidden="1" x14ac:dyDescent="0.25">
      <c r="A815" s="143" t="s">
        <v>354</v>
      </c>
      <c r="B815" s="176">
        <v>42005</v>
      </c>
      <c r="C815" s="176">
        <v>42369</v>
      </c>
      <c r="D815" s="141">
        <f>SUM(E815:H815)</f>
        <v>883.8</v>
      </c>
      <c r="E815" s="142"/>
      <c r="F815" s="142">
        <v>883.8</v>
      </c>
      <c r="G815" s="142"/>
      <c r="H815" s="142"/>
      <c r="I815" s="142">
        <v>66</v>
      </c>
      <c r="J815" s="142">
        <f>SUM(K815:N815)</f>
        <v>66</v>
      </c>
      <c r="K815" s="142"/>
      <c r="L815" s="142">
        <v>66</v>
      </c>
      <c r="M815" s="142"/>
      <c r="N815" s="142"/>
      <c r="O815" s="142">
        <f>SUM(P815:S815)</f>
        <v>66</v>
      </c>
      <c r="P815" s="142"/>
      <c r="Q815" s="142">
        <v>66</v>
      </c>
      <c r="R815" s="142"/>
      <c r="S815" s="142"/>
      <c r="T815" s="141">
        <f>L815/I815*100</f>
        <v>100</v>
      </c>
      <c r="U815" s="141">
        <f>O815/J815*100</f>
        <v>100</v>
      </c>
    </row>
    <row r="816" spans="1:21" ht="45.75" hidden="1" x14ac:dyDescent="0.25">
      <c r="A816" s="143" t="s">
        <v>560</v>
      </c>
      <c r="B816" s="176"/>
      <c r="C816" s="176"/>
      <c r="D816" s="141">
        <f t="shared" ref="D816:D817" si="141">SUM(E816:H816)</f>
        <v>151.4</v>
      </c>
      <c r="E816" s="142"/>
      <c r="F816" s="142">
        <v>151.4</v>
      </c>
      <c r="G816" s="142"/>
      <c r="H816" s="142"/>
      <c r="I816" s="142">
        <v>60</v>
      </c>
      <c r="J816" s="142">
        <f>SUM(K816:N816)</f>
        <v>60</v>
      </c>
      <c r="K816" s="142"/>
      <c r="L816" s="142">
        <v>60</v>
      </c>
      <c r="M816" s="142"/>
      <c r="N816" s="142"/>
      <c r="O816" s="142"/>
      <c r="P816" s="142"/>
      <c r="Q816" s="142">
        <v>60</v>
      </c>
      <c r="R816" s="142"/>
      <c r="S816" s="142"/>
      <c r="T816" s="141"/>
      <c r="U816" s="141"/>
    </row>
    <row r="817" spans="1:21" ht="23.25" hidden="1" x14ac:dyDescent="0.25">
      <c r="A817" s="143" t="s">
        <v>561</v>
      </c>
      <c r="B817" s="176"/>
      <c r="C817" s="176"/>
      <c r="D817" s="141">
        <f t="shared" si="141"/>
        <v>732.4</v>
      </c>
      <c r="E817" s="142"/>
      <c r="F817" s="142">
        <v>732.4</v>
      </c>
      <c r="G817" s="142"/>
      <c r="H817" s="142"/>
      <c r="I817" s="142">
        <v>6</v>
      </c>
      <c r="J817" s="142">
        <v>6</v>
      </c>
      <c r="K817" s="142"/>
      <c r="L817" s="142">
        <v>6</v>
      </c>
      <c r="M817" s="142"/>
      <c r="N817" s="142"/>
      <c r="O817" s="142"/>
      <c r="P817" s="142"/>
      <c r="Q817" s="142">
        <v>6</v>
      </c>
      <c r="R817" s="142"/>
      <c r="S817" s="142"/>
      <c r="T817" s="141"/>
      <c r="U817" s="141"/>
    </row>
    <row r="818" spans="1:21" hidden="1" x14ac:dyDescent="0.25">
      <c r="A818" s="143"/>
      <c r="B818" s="176"/>
      <c r="C818" s="176"/>
      <c r="D818" s="141"/>
      <c r="E818" s="142"/>
      <c r="F818" s="142"/>
      <c r="G818" s="142"/>
      <c r="H818" s="142"/>
      <c r="I818" s="142"/>
      <c r="J818" s="142"/>
      <c r="K818" s="142"/>
      <c r="L818" s="142"/>
      <c r="M818" s="142"/>
      <c r="N818" s="142"/>
      <c r="O818" s="142"/>
      <c r="P818" s="142"/>
      <c r="Q818" s="142"/>
      <c r="R818" s="142"/>
      <c r="S818" s="142"/>
      <c r="T818" s="141"/>
      <c r="U818" s="141"/>
    </row>
    <row r="819" spans="1:21" ht="78.75" hidden="1" x14ac:dyDescent="0.25">
      <c r="A819" s="94" t="s">
        <v>562</v>
      </c>
      <c r="B819" s="176"/>
      <c r="C819" s="176"/>
      <c r="D819" s="141">
        <f>D821</f>
        <v>111</v>
      </c>
      <c r="E819" s="142"/>
      <c r="F819" s="141">
        <f>F821</f>
        <v>111</v>
      </c>
      <c r="G819" s="142"/>
      <c r="H819" s="142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1">
        <v>0</v>
      </c>
      <c r="U819" s="141">
        <v>0</v>
      </c>
    </row>
    <row r="820" spans="1:21" ht="45" hidden="1" x14ac:dyDescent="0.25">
      <c r="A820" s="94" t="s">
        <v>597</v>
      </c>
      <c r="B820" s="176"/>
      <c r="C820" s="176"/>
      <c r="D820" s="141"/>
      <c r="E820" s="142"/>
      <c r="F820" s="142"/>
      <c r="G820" s="142"/>
      <c r="H820" s="142"/>
      <c r="I820" s="142"/>
      <c r="J820" s="142"/>
      <c r="K820" s="142"/>
      <c r="L820" s="142"/>
      <c r="M820" s="142"/>
      <c r="N820" s="142"/>
      <c r="O820" s="142"/>
      <c r="P820" s="142"/>
      <c r="Q820" s="142"/>
      <c r="R820" s="142"/>
      <c r="S820" s="142"/>
      <c r="T820" s="141"/>
      <c r="U820" s="141"/>
    </row>
    <row r="821" spans="1:21" ht="34.5" hidden="1" x14ac:dyDescent="0.25">
      <c r="A821" s="143" t="s">
        <v>563</v>
      </c>
      <c r="B821" s="176">
        <v>42005</v>
      </c>
      <c r="C821" s="176">
        <v>42369</v>
      </c>
      <c r="D821" s="141">
        <f>SUM(E821:H821)</f>
        <v>111</v>
      </c>
      <c r="E821" s="142"/>
      <c r="F821" s="142">
        <v>111</v>
      </c>
      <c r="G821" s="142"/>
      <c r="H821" s="142"/>
      <c r="I821" s="142"/>
      <c r="J821" s="142"/>
      <c r="K821" s="142"/>
      <c r="L821" s="142"/>
      <c r="M821" s="142"/>
      <c r="N821" s="142"/>
      <c r="O821" s="142"/>
      <c r="P821" s="142"/>
      <c r="Q821" s="142"/>
      <c r="R821" s="142"/>
      <c r="S821" s="142"/>
      <c r="T821" s="141">
        <v>0</v>
      </c>
      <c r="U821" s="141">
        <v>0</v>
      </c>
    </row>
    <row r="822" spans="1:21" hidden="1" x14ac:dyDescent="0.25">
      <c r="A822" s="143"/>
      <c r="B822" s="176"/>
      <c r="C822" s="176"/>
      <c r="D822" s="141"/>
      <c r="E822" s="142"/>
      <c r="F822" s="142"/>
      <c r="G822" s="142"/>
      <c r="H822" s="142"/>
      <c r="I822" s="142"/>
      <c r="J822" s="142"/>
      <c r="K822" s="142"/>
      <c r="L822" s="142"/>
      <c r="M822" s="142"/>
      <c r="N822" s="142"/>
      <c r="O822" s="142"/>
      <c r="P822" s="142"/>
      <c r="Q822" s="142"/>
      <c r="R822" s="142"/>
      <c r="S822" s="142"/>
      <c r="T822" s="141"/>
      <c r="U822" s="141"/>
    </row>
    <row r="823" spans="1:21" ht="68.25" hidden="1" x14ac:dyDescent="0.25">
      <c r="A823" s="143" t="s">
        <v>564</v>
      </c>
      <c r="B823" s="176"/>
      <c r="C823" s="176"/>
      <c r="D823" s="141">
        <f>D824</f>
        <v>1993.2</v>
      </c>
      <c r="E823" s="142"/>
      <c r="F823" s="141">
        <f>F824</f>
        <v>1993.2</v>
      </c>
      <c r="G823" s="142"/>
      <c r="H823" s="142"/>
      <c r="I823" s="141">
        <f t="shared" ref="I823:J823" si="142">I824</f>
        <v>1274.5999999999999</v>
      </c>
      <c r="J823" s="141">
        <f t="shared" si="142"/>
        <v>1274.5999999999999</v>
      </c>
      <c r="K823" s="142"/>
      <c r="L823" s="141">
        <f>L824</f>
        <v>1274.5999999999999</v>
      </c>
      <c r="M823" s="142"/>
      <c r="N823" s="142"/>
      <c r="O823" s="141">
        <f t="shared" ref="O823:Q823" si="143">O824</f>
        <v>906.1</v>
      </c>
      <c r="P823" s="141"/>
      <c r="Q823" s="141">
        <f t="shared" si="143"/>
        <v>906.1</v>
      </c>
      <c r="R823" s="142"/>
      <c r="S823" s="142"/>
      <c r="T823" s="141">
        <f>L823/I823*100</f>
        <v>100</v>
      </c>
      <c r="U823" s="141">
        <f>O823/J823*100</f>
        <v>71.088969088341443</v>
      </c>
    </row>
    <row r="824" spans="1:21" ht="23.25" hidden="1" x14ac:dyDescent="0.25">
      <c r="A824" s="143" t="s">
        <v>565</v>
      </c>
      <c r="B824" s="176">
        <v>42005</v>
      </c>
      <c r="C824" s="176">
        <v>42369</v>
      </c>
      <c r="D824" s="141">
        <f>SUM(E824:H824)</f>
        <v>1993.2</v>
      </c>
      <c r="E824" s="142"/>
      <c r="F824" s="142">
        <v>1993.2</v>
      </c>
      <c r="G824" s="142"/>
      <c r="H824" s="142"/>
      <c r="I824" s="142">
        <v>1274.5999999999999</v>
      </c>
      <c r="J824" s="142">
        <f>SUM(K824:N824)</f>
        <v>1274.5999999999999</v>
      </c>
      <c r="K824" s="142"/>
      <c r="L824" s="142">
        <f>1274.6</f>
        <v>1274.5999999999999</v>
      </c>
      <c r="M824" s="142"/>
      <c r="N824" s="142"/>
      <c r="O824" s="142">
        <f>SUM(P824:S824)</f>
        <v>906.1</v>
      </c>
      <c r="P824" s="142"/>
      <c r="Q824" s="142">
        <v>906.1</v>
      </c>
      <c r="R824" s="142"/>
      <c r="S824" s="142"/>
      <c r="T824" s="141">
        <f>L824/I824*100</f>
        <v>100</v>
      </c>
      <c r="U824" s="141">
        <f>O824/J824*100</f>
        <v>71.088969088341443</v>
      </c>
    </row>
    <row r="825" spans="1:21" ht="68.25" hidden="1" x14ac:dyDescent="0.25">
      <c r="A825" s="143" t="s">
        <v>566</v>
      </c>
      <c r="B825" s="176"/>
      <c r="C825" s="176"/>
      <c r="D825" s="141">
        <f>D826+D827</f>
        <v>231.1</v>
      </c>
      <c r="E825" s="142"/>
      <c r="F825" s="141">
        <f>F826+F827</f>
        <v>231.1</v>
      </c>
      <c r="G825" s="142"/>
      <c r="H825" s="142"/>
      <c r="I825" s="141">
        <v>0</v>
      </c>
      <c r="J825" s="141">
        <v>0</v>
      </c>
      <c r="K825" s="142"/>
      <c r="L825" s="141">
        <v>0</v>
      </c>
      <c r="M825" s="142"/>
      <c r="N825" s="142"/>
      <c r="O825" s="141">
        <f>O826+O827</f>
        <v>0</v>
      </c>
      <c r="P825" s="142"/>
      <c r="Q825" s="141">
        <f>Q826+Q827</f>
        <v>0</v>
      </c>
      <c r="R825" s="142"/>
      <c r="S825" s="142"/>
      <c r="T825" s="141">
        <v>0</v>
      </c>
      <c r="U825" s="141">
        <v>0</v>
      </c>
    </row>
    <row r="826" spans="1:21" ht="23.25" hidden="1" x14ac:dyDescent="0.25">
      <c r="A826" s="143" t="s">
        <v>565</v>
      </c>
      <c r="B826" s="176">
        <v>42005</v>
      </c>
      <c r="C826" s="176">
        <v>42369</v>
      </c>
      <c r="D826" s="141">
        <f>SUM(E826:H826)</f>
        <v>88.1</v>
      </c>
      <c r="E826" s="142"/>
      <c r="F826" s="142">
        <v>88.1</v>
      </c>
      <c r="G826" s="142"/>
      <c r="H826" s="142"/>
      <c r="I826" s="142">
        <v>88.1</v>
      </c>
      <c r="J826" s="142">
        <v>0</v>
      </c>
      <c r="K826" s="142"/>
      <c r="L826" s="142">
        <v>88.1</v>
      </c>
      <c r="M826" s="142"/>
      <c r="N826" s="142"/>
      <c r="O826" s="142"/>
      <c r="P826" s="142"/>
      <c r="Q826" s="142"/>
      <c r="R826" s="142"/>
      <c r="S826" s="142"/>
      <c r="T826" s="141">
        <v>0</v>
      </c>
      <c r="U826" s="141">
        <v>0</v>
      </c>
    </row>
    <row r="827" spans="1:21" ht="23.25" hidden="1" x14ac:dyDescent="0.25">
      <c r="A827" s="143" t="s">
        <v>565</v>
      </c>
      <c r="B827" s="176">
        <v>42005</v>
      </c>
      <c r="C827" s="176">
        <v>42369</v>
      </c>
      <c r="D827" s="141">
        <f>SUM(E827:H827)</f>
        <v>143</v>
      </c>
      <c r="E827" s="142"/>
      <c r="F827" s="142">
        <v>143</v>
      </c>
      <c r="G827" s="142"/>
      <c r="H827" s="142"/>
      <c r="I827" s="142">
        <v>143</v>
      </c>
      <c r="J827" s="142">
        <v>0</v>
      </c>
      <c r="K827" s="142"/>
      <c r="L827" s="142">
        <v>143</v>
      </c>
      <c r="M827" s="142"/>
      <c r="N827" s="142"/>
      <c r="O827" s="142"/>
      <c r="P827" s="142"/>
      <c r="Q827" s="142"/>
      <c r="R827" s="142"/>
      <c r="S827" s="142"/>
      <c r="T827" s="141">
        <v>0</v>
      </c>
      <c r="U827" s="141">
        <v>0</v>
      </c>
    </row>
    <row r="828" spans="1:21" ht="79.5" hidden="1" x14ac:dyDescent="0.25">
      <c r="A828" s="143" t="s">
        <v>567</v>
      </c>
      <c r="B828" s="176"/>
      <c r="C828" s="176"/>
      <c r="D828" s="141">
        <f>D831</f>
        <v>25.3</v>
      </c>
      <c r="E828" s="142"/>
      <c r="F828" s="141">
        <f>F831</f>
        <v>25.3</v>
      </c>
      <c r="G828" s="142"/>
      <c r="H828" s="142"/>
      <c r="I828" s="141"/>
      <c r="J828" s="142"/>
      <c r="K828" s="142"/>
      <c r="L828" s="142"/>
      <c r="M828" s="142"/>
      <c r="N828" s="142"/>
      <c r="O828" s="142"/>
      <c r="P828" s="142"/>
      <c r="Q828" s="142"/>
      <c r="R828" s="142"/>
      <c r="S828" s="142"/>
      <c r="T828" s="141"/>
      <c r="U828" s="141"/>
    </row>
    <row r="829" spans="1:21" ht="57" hidden="1" x14ac:dyDescent="0.25">
      <c r="A829" s="143" t="s">
        <v>436</v>
      </c>
      <c r="B829" s="176"/>
      <c r="C829" s="176"/>
      <c r="D829" s="141"/>
      <c r="E829" s="142"/>
      <c r="F829" s="142"/>
      <c r="G829" s="142"/>
      <c r="H829" s="142"/>
      <c r="I829" s="142"/>
      <c r="J829" s="142"/>
      <c r="K829" s="142"/>
      <c r="L829" s="142"/>
      <c r="M829" s="142"/>
      <c r="N829" s="142"/>
      <c r="O829" s="142"/>
      <c r="P829" s="142"/>
      <c r="Q829" s="142"/>
      <c r="R829" s="142"/>
      <c r="S829" s="142"/>
      <c r="T829" s="141"/>
      <c r="U829" s="141"/>
    </row>
    <row r="830" spans="1:21" hidden="1" x14ac:dyDescent="0.25">
      <c r="A830" s="143" t="s">
        <v>568</v>
      </c>
      <c r="B830" s="176"/>
      <c r="C830" s="176"/>
      <c r="D830" s="141"/>
      <c r="E830" s="142"/>
      <c r="F830" s="142"/>
      <c r="G830" s="142"/>
      <c r="H830" s="142"/>
      <c r="I830" s="142"/>
      <c r="J830" s="142"/>
      <c r="K830" s="142"/>
      <c r="L830" s="142"/>
      <c r="M830" s="142"/>
      <c r="N830" s="142"/>
      <c r="O830" s="142"/>
      <c r="P830" s="142"/>
      <c r="Q830" s="142"/>
      <c r="R830" s="142"/>
      <c r="S830" s="142"/>
      <c r="T830" s="141"/>
      <c r="U830" s="141"/>
    </row>
    <row r="831" spans="1:21" ht="34.5" hidden="1" x14ac:dyDescent="0.25">
      <c r="A831" s="143" t="s">
        <v>569</v>
      </c>
      <c r="B831" s="176">
        <v>42124</v>
      </c>
      <c r="C831" s="176"/>
      <c r="D831" s="141">
        <f>SUM(E831:H831)</f>
        <v>25.3</v>
      </c>
      <c r="E831" s="142"/>
      <c r="F831" s="142">
        <v>25.3</v>
      </c>
      <c r="G831" s="142"/>
      <c r="H831" s="142"/>
      <c r="I831" s="142"/>
      <c r="J831" s="142"/>
      <c r="K831" s="142"/>
      <c r="L831" s="142"/>
      <c r="M831" s="142"/>
      <c r="N831" s="142"/>
      <c r="O831" s="142"/>
      <c r="P831" s="142"/>
      <c r="Q831" s="142"/>
      <c r="R831" s="142"/>
      <c r="S831" s="142"/>
      <c r="T831" s="141">
        <v>0</v>
      </c>
      <c r="U831" s="141">
        <v>0</v>
      </c>
    </row>
    <row r="832" spans="1:21" ht="68.25" hidden="1" x14ac:dyDescent="0.25">
      <c r="A832" s="143" t="s">
        <v>570</v>
      </c>
      <c r="B832" s="176"/>
      <c r="C832" s="176"/>
      <c r="D832" s="141">
        <f>D836</f>
        <v>117.3</v>
      </c>
      <c r="E832" s="142"/>
      <c r="F832" s="141">
        <f>F836</f>
        <v>117.3</v>
      </c>
      <c r="G832" s="142"/>
      <c r="H832" s="142"/>
      <c r="I832" s="141">
        <v>0</v>
      </c>
      <c r="J832" s="142"/>
      <c r="K832" s="142"/>
      <c r="L832" s="142"/>
      <c r="M832" s="142"/>
      <c r="N832" s="142"/>
      <c r="O832" s="142"/>
      <c r="P832" s="142"/>
      <c r="Q832" s="142"/>
      <c r="R832" s="142"/>
      <c r="S832" s="142"/>
      <c r="T832" s="141">
        <v>0</v>
      </c>
      <c r="U832" s="141">
        <v>0</v>
      </c>
    </row>
    <row r="833" spans="1:21" ht="67.5" hidden="1" x14ac:dyDescent="0.25">
      <c r="A833" s="180" t="s">
        <v>444</v>
      </c>
      <c r="B833" s="176"/>
      <c r="C833" s="176"/>
      <c r="D833" s="141"/>
      <c r="E833" s="142"/>
      <c r="F833" s="142"/>
      <c r="G833" s="142"/>
      <c r="H833" s="142"/>
      <c r="I833" s="142"/>
      <c r="J833" s="142"/>
      <c r="K833" s="142"/>
      <c r="L833" s="142"/>
      <c r="M833" s="142"/>
      <c r="N833" s="142"/>
      <c r="O833" s="142"/>
      <c r="P833" s="142"/>
      <c r="Q833" s="142"/>
      <c r="R833" s="142"/>
      <c r="S833" s="142"/>
      <c r="T833" s="141"/>
      <c r="U833" s="141"/>
    </row>
    <row r="834" spans="1:21" ht="56.25" hidden="1" x14ac:dyDescent="0.25">
      <c r="A834" s="94" t="s">
        <v>445</v>
      </c>
      <c r="B834" s="141"/>
      <c r="C834" s="141"/>
      <c r="D834" s="141"/>
      <c r="E834" s="142"/>
      <c r="F834" s="141"/>
      <c r="G834" s="141"/>
      <c r="H834" s="141"/>
      <c r="I834" s="141"/>
      <c r="J834" s="141">
        <f t="shared" ref="J834" si="144">K834+L834+M834+N834</f>
        <v>0</v>
      </c>
      <c r="K834" s="141"/>
      <c r="L834" s="141"/>
      <c r="M834" s="142"/>
      <c r="N834" s="141"/>
      <c r="O834" s="141">
        <f t="shared" ref="O834" si="145">P834+Q834+R834+S834</f>
        <v>0</v>
      </c>
      <c r="P834" s="141"/>
      <c r="Q834" s="141"/>
      <c r="R834" s="141"/>
      <c r="S834" s="141"/>
      <c r="T834" s="141">
        <v>0</v>
      </c>
      <c r="U834" s="141">
        <v>0</v>
      </c>
    </row>
    <row r="835" spans="1:21" ht="22.5" hidden="1" x14ac:dyDescent="0.25">
      <c r="A835" s="94" t="s">
        <v>571</v>
      </c>
      <c r="B835" s="141"/>
      <c r="C835" s="141"/>
      <c r="D835" s="141"/>
      <c r="E835" s="142"/>
      <c r="F835" s="141"/>
      <c r="G835" s="141"/>
      <c r="H835" s="141"/>
      <c r="I835" s="141"/>
      <c r="J835" s="141"/>
      <c r="K835" s="141"/>
      <c r="L835" s="141"/>
      <c r="M835" s="142"/>
      <c r="N835" s="141"/>
      <c r="O835" s="141"/>
      <c r="P835" s="141"/>
      <c r="Q835" s="141"/>
      <c r="R835" s="141"/>
      <c r="S835" s="141"/>
      <c r="T835" s="141"/>
      <c r="U835" s="141"/>
    </row>
    <row r="836" spans="1:21" ht="22.5" hidden="1" x14ac:dyDescent="0.25">
      <c r="A836" s="94" t="s">
        <v>572</v>
      </c>
      <c r="B836" s="176">
        <v>42252</v>
      </c>
      <c r="C836" s="176">
        <v>42308</v>
      </c>
      <c r="D836" s="141">
        <f>SUM(E836:H836)</f>
        <v>117.3</v>
      </c>
      <c r="E836" s="142"/>
      <c r="F836" s="141">
        <v>117.3</v>
      </c>
      <c r="G836" s="141"/>
      <c r="H836" s="141"/>
      <c r="I836" s="141">
        <v>0</v>
      </c>
      <c r="J836" s="141"/>
      <c r="K836" s="141"/>
      <c r="L836" s="141"/>
      <c r="M836" s="142"/>
      <c r="N836" s="141"/>
      <c r="O836" s="141"/>
      <c r="P836" s="141"/>
      <c r="Q836" s="141"/>
      <c r="R836" s="141"/>
      <c r="S836" s="141"/>
      <c r="T836" s="141">
        <v>0</v>
      </c>
      <c r="U836" s="141">
        <v>0</v>
      </c>
    </row>
    <row r="837" spans="1:21" ht="79.5" hidden="1" x14ac:dyDescent="0.25">
      <c r="A837" s="143" t="s">
        <v>573</v>
      </c>
      <c r="B837" s="141"/>
      <c r="C837" s="141"/>
      <c r="D837" s="141">
        <f>D840</f>
        <v>65.900000000000006</v>
      </c>
      <c r="E837" s="142"/>
      <c r="F837" s="141">
        <f>F840</f>
        <v>65.900000000000006</v>
      </c>
      <c r="G837" s="141"/>
      <c r="H837" s="141"/>
      <c r="I837" s="141">
        <v>0</v>
      </c>
      <c r="J837" s="141"/>
      <c r="K837" s="141"/>
      <c r="L837" s="141"/>
      <c r="M837" s="142"/>
      <c r="N837" s="141"/>
      <c r="O837" s="141"/>
      <c r="P837" s="141"/>
      <c r="Q837" s="141"/>
      <c r="R837" s="141"/>
      <c r="S837" s="141"/>
      <c r="T837" s="141">
        <v>0</v>
      </c>
      <c r="U837" s="141">
        <v>0</v>
      </c>
    </row>
    <row r="838" spans="1:21" ht="45.75" hidden="1" x14ac:dyDescent="0.25">
      <c r="A838" s="143" t="s">
        <v>507</v>
      </c>
      <c r="B838" s="141"/>
      <c r="C838" s="141"/>
      <c r="D838" s="141"/>
      <c r="E838" s="142"/>
      <c r="F838" s="141"/>
      <c r="G838" s="141"/>
      <c r="H838" s="141"/>
      <c r="I838" s="141"/>
      <c r="J838" s="141"/>
      <c r="K838" s="141"/>
      <c r="L838" s="141"/>
      <c r="M838" s="142"/>
      <c r="N838" s="141"/>
      <c r="O838" s="141"/>
      <c r="P838" s="141"/>
      <c r="Q838" s="141"/>
      <c r="R838" s="141"/>
      <c r="S838" s="141"/>
      <c r="T838" s="141"/>
      <c r="U838" s="141"/>
    </row>
    <row r="839" spans="1:21" ht="57" hidden="1" x14ac:dyDescent="0.25">
      <c r="A839" s="143" t="s">
        <v>574</v>
      </c>
      <c r="B839" s="141"/>
      <c r="C839" s="141"/>
      <c r="D839" s="141"/>
      <c r="E839" s="142"/>
      <c r="F839" s="141"/>
      <c r="G839" s="141"/>
      <c r="H839" s="141"/>
      <c r="I839" s="141"/>
      <c r="J839" s="141"/>
      <c r="K839" s="141"/>
      <c r="L839" s="141"/>
      <c r="M839" s="142"/>
      <c r="N839" s="141"/>
      <c r="O839" s="141"/>
      <c r="P839" s="141"/>
      <c r="Q839" s="141"/>
      <c r="R839" s="141"/>
      <c r="S839" s="141"/>
      <c r="T839" s="141"/>
      <c r="U839" s="141"/>
    </row>
    <row r="840" spans="1:21" ht="34.5" hidden="1" x14ac:dyDescent="0.25">
      <c r="A840" s="143" t="s">
        <v>575</v>
      </c>
      <c r="B840" s="141"/>
      <c r="C840" s="141"/>
      <c r="D840" s="141">
        <f>SUM(E840:H840)</f>
        <v>65.900000000000006</v>
      </c>
      <c r="E840" s="142"/>
      <c r="F840" s="141">
        <v>65.900000000000006</v>
      </c>
      <c r="G840" s="141"/>
      <c r="H840" s="141"/>
      <c r="I840" s="141">
        <v>0</v>
      </c>
      <c r="J840" s="141"/>
      <c r="K840" s="141"/>
      <c r="L840" s="141"/>
      <c r="M840" s="142"/>
      <c r="N840" s="141"/>
      <c r="O840" s="141"/>
      <c r="P840" s="141"/>
      <c r="Q840" s="141"/>
      <c r="R840" s="141"/>
      <c r="S840" s="141"/>
      <c r="T840" s="141">
        <v>0</v>
      </c>
      <c r="U840" s="141">
        <v>0</v>
      </c>
    </row>
    <row r="841" spans="1:21" ht="68.25" hidden="1" x14ac:dyDescent="0.25">
      <c r="A841" s="143" t="s">
        <v>576</v>
      </c>
      <c r="B841" s="141"/>
      <c r="C841" s="141"/>
      <c r="D841" s="141">
        <f>D843</f>
        <v>150</v>
      </c>
      <c r="E841" s="142"/>
      <c r="F841" s="141">
        <f>F843</f>
        <v>150</v>
      </c>
      <c r="G841" s="141"/>
      <c r="H841" s="141"/>
      <c r="I841" s="141"/>
      <c r="J841" s="141"/>
      <c r="K841" s="141"/>
      <c r="L841" s="141"/>
      <c r="M841" s="142"/>
      <c r="N841" s="141"/>
      <c r="O841" s="141"/>
      <c r="P841" s="141"/>
      <c r="Q841" s="141"/>
      <c r="R841" s="141"/>
      <c r="S841" s="141"/>
      <c r="T841" s="141">
        <v>0</v>
      </c>
      <c r="U841" s="141">
        <v>0</v>
      </c>
    </row>
    <row r="842" spans="1:21" ht="23.25" hidden="1" x14ac:dyDescent="0.25">
      <c r="A842" s="143" t="s">
        <v>577</v>
      </c>
      <c r="B842" s="141"/>
      <c r="C842" s="141"/>
      <c r="D842" s="141"/>
      <c r="E842" s="142"/>
      <c r="F842" s="141"/>
      <c r="G842" s="141"/>
      <c r="H842" s="141"/>
      <c r="I842" s="141"/>
      <c r="J842" s="141"/>
      <c r="K842" s="141"/>
      <c r="L842" s="141"/>
      <c r="M842" s="142"/>
      <c r="N842" s="141"/>
      <c r="O842" s="141"/>
      <c r="P842" s="141"/>
      <c r="Q842" s="141"/>
      <c r="R842" s="141"/>
      <c r="S842" s="141"/>
      <c r="T842" s="141"/>
      <c r="U842" s="141"/>
    </row>
    <row r="843" spans="1:21" ht="23.25" hidden="1" x14ac:dyDescent="0.25">
      <c r="A843" s="143" t="s">
        <v>578</v>
      </c>
      <c r="B843" s="176">
        <v>42248</v>
      </c>
      <c r="C843" s="176">
        <v>42369</v>
      </c>
      <c r="D843" s="141">
        <f>SUM(E843:H843)</f>
        <v>150</v>
      </c>
      <c r="E843" s="142"/>
      <c r="F843" s="141">
        <v>150</v>
      </c>
      <c r="G843" s="141"/>
      <c r="H843" s="141"/>
      <c r="I843" s="141"/>
      <c r="J843" s="141"/>
      <c r="K843" s="141"/>
      <c r="L843" s="141"/>
      <c r="M843" s="142"/>
      <c r="N843" s="141"/>
      <c r="O843" s="141"/>
      <c r="P843" s="141"/>
      <c r="Q843" s="141"/>
      <c r="R843" s="141"/>
      <c r="S843" s="141"/>
      <c r="T843" s="141">
        <v>0</v>
      </c>
      <c r="U843" s="141">
        <v>0</v>
      </c>
    </row>
    <row r="844" spans="1:21" ht="68.25" hidden="1" x14ac:dyDescent="0.25">
      <c r="A844" s="143" t="s">
        <v>579</v>
      </c>
      <c r="B844" s="141"/>
      <c r="C844" s="141"/>
      <c r="D844" s="141">
        <f>D846</f>
        <v>837.6</v>
      </c>
      <c r="E844" s="142"/>
      <c r="F844" s="141">
        <f>F846</f>
        <v>837.6</v>
      </c>
      <c r="G844" s="141"/>
      <c r="H844" s="141"/>
      <c r="I844" s="141">
        <f>I846</f>
        <v>538</v>
      </c>
      <c r="J844" s="141">
        <f>J846</f>
        <v>418</v>
      </c>
      <c r="K844" s="141"/>
      <c r="L844" s="141">
        <f>L846</f>
        <v>418</v>
      </c>
      <c r="M844" s="142"/>
      <c r="N844" s="141"/>
      <c r="O844" s="141"/>
      <c r="P844" s="141"/>
      <c r="Q844" s="141"/>
      <c r="R844" s="141"/>
      <c r="S844" s="141"/>
      <c r="T844" s="141">
        <f t="shared" ref="T844:U844" si="146">T846</f>
        <v>77.695167286245351</v>
      </c>
      <c r="U844" s="141">
        <f t="shared" si="146"/>
        <v>0</v>
      </c>
    </row>
    <row r="845" spans="1:21" ht="34.5" hidden="1" x14ac:dyDescent="0.25">
      <c r="A845" s="143" t="s">
        <v>580</v>
      </c>
      <c r="B845" s="141"/>
      <c r="C845" s="141"/>
      <c r="D845" s="141"/>
      <c r="E845" s="142"/>
      <c r="F845" s="141"/>
      <c r="G845" s="141"/>
      <c r="H845" s="141"/>
      <c r="I845" s="141"/>
      <c r="J845" s="141"/>
      <c r="K845" s="141"/>
      <c r="L845" s="141"/>
      <c r="M845" s="142"/>
      <c r="N845" s="141"/>
      <c r="O845" s="141"/>
      <c r="P845" s="141"/>
      <c r="Q845" s="141"/>
      <c r="R845" s="141"/>
      <c r="S845" s="141"/>
      <c r="T845" s="141"/>
      <c r="U845" s="141"/>
    </row>
    <row r="846" spans="1:21" ht="23.25" hidden="1" x14ac:dyDescent="0.25">
      <c r="A846" s="143" t="s">
        <v>578</v>
      </c>
      <c r="B846" s="176">
        <v>42005</v>
      </c>
      <c r="C846" s="176">
        <v>42094</v>
      </c>
      <c r="D846" s="141">
        <f>SUM(E846:H846)</f>
        <v>837.6</v>
      </c>
      <c r="E846" s="142"/>
      <c r="F846" s="141">
        <f>299.6+534+4</f>
        <v>837.6</v>
      </c>
      <c r="G846" s="141"/>
      <c r="H846" s="141"/>
      <c r="I846" s="141">
        <v>538</v>
      </c>
      <c r="J846" s="141">
        <f>K846+L846+M846</f>
        <v>418</v>
      </c>
      <c r="K846" s="141"/>
      <c r="L846" s="141">
        <v>418</v>
      </c>
      <c r="M846" s="142"/>
      <c r="N846" s="141"/>
      <c r="O846" s="141"/>
      <c r="P846" s="141"/>
      <c r="Q846" s="141"/>
      <c r="R846" s="141"/>
      <c r="S846" s="141"/>
      <c r="T846" s="141">
        <f>L846/I846*100</f>
        <v>77.695167286245351</v>
      </c>
      <c r="U846" s="141">
        <f>O846/J846*100</f>
        <v>0</v>
      </c>
    </row>
    <row r="847" spans="1:21" hidden="1" x14ac:dyDescent="0.25">
      <c r="A847" s="143"/>
      <c r="B847" s="176"/>
      <c r="C847" s="176"/>
      <c r="D847" s="141"/>
      <c r="E847" s="142"/>
      <c r="F847" s="141"/>
      <c r="G847" s="141"/>
      <c r="H847" s="141"/>
      <c r="I847" s="141"/>
      <c r="J847" s="141"/>
      <c r="K847" s="141"/>
      <c r="L847" s="141"/>
      <c r="M847" s="142"/>
      <c r="N847" s="141"/>
      <c r="O847" s="141"/>
      <c r="P847" s="141"/>
      <c r="Q847" s="141"/>
      <c r="R847" s="141"/>
      <c r="S847" s="141"/>
      <c r="T847" s="141"/>
      <c r="U847" s="141"/>
    </row>
    <row r="848" spans="1:21" ht="79.5" hidden="1" x14ac:dyDescent="0.25">
      <c r="A848" s="143" t="s">
        <v>581</v>
      </c>
      <c r="B848" s="176"/>
      <c r="C848" s="176"/>
      <c r="D848" s="141">
        <f>SUM(D851:D853)</f>
        <v>97.3</v>
      </c>
      <c r="E848" s="142"/>
      <c r="F848" s="141">
        <f>SUM(F851:F853)</f>
        <v>97.3</v>
      </c>
      <c r="G848" s="141"/>
      <c r="H848" s="141"/>
      <c r="I848" s="141">
        <f t="shared" ref="I848:J848" si="147">SUM(I851:I853)</f>
        <v>25.3</v>
      </c>
      <c r="J848" s="141">
        <f t="shared" si="147"/>
        <v>25.3</v>
      </c>
      <c r="K848" s="141"/>
      <c r="L848" s="141">
        <f>SUM(L851:L853)</f>
        <v>25.3</v>
      </c>
      <c r="M848" s="142"/>
      <c r="N848" s="141"/>
      <c r="O848" s="141">
        <f>SUM(O851:O853)</f>
        <v>25.3</v>
      </c>
      <c r="P848" s="141"/>
      <c r="Q848" s="141">
        <f>SUM(Q851:Q853)</f>
        <v>25.3</v>
      </c>
      <c r="R848" s="141"/>
      <c r="S848" s="141"/>
      <c r="T848" s="141">
        <f>L848/I848*100</f>
        <v>100</v>
      </c>
      <c r="U848" s="141">
        <f>O848/J848*100</f>
        <v>100</v>
      </c>
    </row>
    <row r="849" spans="1:21" ht="56.25" hidden="1" x14ac:dyDescent="0.25">
      <c r="A849" s="94" t="s">
        <v>436</v>
      </c>
      <c r="B849" s="141"/>
      <c r="C849" s="141"/>
      <c r="D849" s="141"/>
      <c r="E849" s="142"/>
      <c r="F849" s="141"/>
      <c r="G849" s="141"/>
      <c r="H849" s="141"/>
      <c r="I849" s="141"/>
      <c r="J849" s="141"/>
      <c r="K849" s="141"/>
      <c r="L849" s="141"/>
      <c r="M849" s="142"/>
      <c r="N849" s="141"/>
      <c r="O849" s="141"/>
      <c r="P849" s="141"/>
      <c r="Q849" s="141"/>
      <c r="R849" s="141"/>
      <c r="S849" s="141"/>
      <c r="T849" s="141"/>
      <c r="U849" s="141"/>
    </row>
    <row r="850" spans="1:21" ht="33.75" hidden="1" x14ac:dyDescent="0.25">
      <c r="A850" s="94" t="s">
        <v>582</v>
      </c>
      <c r="B850" s="176"/>
      <c r="C850" s="176"/>
      <c r="D850" s="141"/>
      <c r="E850" s="142"/>
      <c r="F850" s="141"/>
      <c r="G850" s="141"/>
      <c r="H850" s="141"/>
      <c r="I850" s="141"/>
      <c r="J850" s="141"/>
      <c r="K850" s="141"/>
      <c r="L850" s="141"/>
      <c r="M850" s="142"/>
      <c r="N850" s="141"/>
      <c r="O850" s="141"/>
      <c r="P850" s="141"/>
      <c r="Q850" s="141"/>
      <c r="R850" s="141"/>
      <c r="S850" s="141"/>
      <c r="T850" s="141"/>
      <c r="U850" s="141"/>
    </row>
    <row r="851" spans="1:21" ht="33.75" hidden="1" x14ac:dyDescent="0.25">
      <c r="A851" s="94" t="s">
        <v>583</v>
      </c>
      <c r="B851" s="176">
        <v>42005</v>
      </c>
      <c r="C851" s="176">
        <v>42094</v>
      </c>
      <c r="D851" s="141">
        <f>SUM(E851:H851)</f>
        <v>72</v>
      </c>
      <c r="E851" s="142"/>
      <c r="F851" s="141">
        <v>72</v>
      </c>
      <c r="G851" s="141"/>
      <c r="H851" s="141"/>
      <c r="I851" s="141"/>
      <c r="J851" s="141"/>
      <c r="K851" s="141"/>
      <c r="L851" s="141"/>
      <c r="M851" s="142"/>
      <c r="N851" s="141"/>
      <c r="O851" s="141"/>
      <c r="P851" s="141"/>
      <c r="Q851" s="141"/>
      <c r="R851" s="141"/>
      <c r="S851" s="141"/>
      <c r="T851" s="141">
        <v>0</v>
      </c>
      <c r="U851" s="141">
        <v>0</v>
      </c>
    </row>
    <row r="852" spans="1:21" ht="45" hidden="1" x14ac:dyDescent="0.25">
      <c r="A852" s="94" t="s">
        <v>584</v>
      </c>
      <c r="B852" s="176"/>
      <c r="C852" s="176"/>
      <c r="D852" s="141"/>
      <c r="E852" s="142"/>
      <c r="F852" s="141"/>
      <c r="G852" s="141"/>
      <c r="H852" s="141"/>
      <c r="I852" s="141"/>
      <c r="J852" s="141"/>
      <c r="K852" s="141"/>
      <c r="L852" s="141"/>
      <c r="M852" s="142"/>
      <c r="N852" s="141"/>
      <c r="O852" s="141"/>
      <c r="P852" s="141"/>
      <c r="Q852" s="141"/>
      <c r="R852" s="141"/>
      <c r="S852" s="141"/>
      <c r="T852" s="141"/>
      <c r="U852" s="141"/>
    </row>
    <row r="853" spans="1:21" ht="33.75" hidden="1" x14ac:dyDescent="0.25">
      <c r="A853" s="94" t="s">
        <v>583</v>
      </c>
      <c r="B853" s="176">
        <v>42005</v>
      </c>
      <c r="C853" s="176">
        <v>42094</v>
      </c>
      <c r="D853" s="141">
        <f t="shared" ref="D853" si="148">SUM(E853:H853)</f>
        <v>25.3</v>
      </c>
      <c r="E853" s="142"/>
      <c r="F853" s="141">
        <v>25.3</v>
      </c>
      <c r="G853" s="141"/>
      <c r="H853" s="141"/>
      <c r="I853" s="141">
        <v>25.3</v>
      </c>
      <c r="J853" s="141">
        <f>K853+L853+M853+N853</f>
        <v>25.3</v>
      </c>
      <c r="K853" s="141"/>
      <c r="L853" s="141">
        <v>25.3</v>
      </c>
      <c r="M853" s="142"/>
      <c r="N853" s="141"/>
      <c r="O853" s="141">
        <f>P853+Q853+R853+S853</f>
        <v>25.3</v>
      </c>
      <c r="P853" s="141"/>
      <c r="Q853" s="141">
        <v>25.3</v>
      </c>
      <c r="R853" s="141"/>
      <c r="S853" s="141"/>
      <c r="T853" s="141">
        <f>L853/I853*100</f>
        <v>100</v>
      </c>
      <c r="U853" s="141">
        <f>O853/J853*100</f>
        <v>100</v>
      </c>
    </row>
    <row r="854" spans="1:21" ht="67.5" hidden="1" x14ac:dyDescent="0.25">
      <c r="A854" s="94" t="s">
        <v>585</v>
      </c>
      <c r="B854" s="176">
        <v>42005</v>
      </c>
      <c r="C854" s="176">
        <v>42094</v>
      </c>
      <c r="D854" s="141">
        <f>SUM(E854:H854)</f>
        <v>282</v>
      </c>
      <c r="E854" s="142"/>
      <c r="F854" s="141">
        <v>282</v>
      </c>
      <c r="G854" s="141"/>
      <c r="H854" s="141"/>
      <c r="I854" s="141"/>
      <c r="J854" s="141"/>
      <c r="K854" s="141"/>
      <c r="L854" s="141"/>
      <c r="M854" s="142"/>
      <c r="N854" s="141"/>
      <c r="O854" s="141"/>
      <c r="P854" s="141"/>
      <c r="Q854" s="141"/>
      <c r="R854" s="141"/>
      <c r="S854" s="141"/>
      <c r="T854" s="141"/>
      <c r="U854" s="141"/>
    </row>
    <row r="855" spans="1:21" ht="45" hidden="1" x14ac:dyDescent="0.25">
      <c r="A855" s="94" t="s">
        <v>586</v>
      </c>
      <c r="B855" s="176">
        <v>42005</v>
      </c>
      <c r="C855" s="176">
        <v>42094</v>
      </c>
      <c r="D855" s="141"/>
      <c r="E855" s="142"/>
      <c r="F855" s="141"/>
      <c r="G855" s="141"/>
      <c r="H855" s="141"/>
      <c r="I855" s="141"/>
      <c r="J855" s="141"/>
      <c r="K855" s="141"/>
      <c r="L855" s="141"/>
      <c r="M855" s="142"/>
      <c r="N855" s="141"/>
      <c r="O855" s="141"/>
      <c r="P855" s="141"/>
      <c r="Q855" s="141"/>
      <c r="R855" s="141"/>
      <c r="S855" s="141"/>
      <c r="T855" s="141"/>
      <c r="U855" s="141"/>
    </row>
    <row r="856" spans="1:21" ht="56.25" hidden="1" x14ac:dyDescent="0.25">
      <c r="A856" s="94" t="s">
        <v>587</v>
      </c>
      <c r="B856" s="176">
        <v>42005</v>
      </c>
      <c r="C856" s="176">
        <v>42094</v>
      </c>
      <c r="D856" s="141">
        <f>SUM(E856:H856)</f>
        <v>282</v>
      </c>
      <c r="E856" s="142"/>
      <c r="F856" s="141">
        <v>282</v>
      </c>
      <c r="G856" s="141"/>
      <c r="H856" s="141"/>
      <c r="I856" s="141"/>
      <c r="J856" s="141"/>
      <c r="K856" s="141"/>
      <c r="L856" s="141"/>
      <c r="M856" s="142"/>
      <c r="N856" s="141"/>
      <c r="O856" s="141"/>
      <c r="P856" s="141"/>
      <c r="Q856" s="141"/>
      <c r="R856" s="141"/>
      <c r="S856" s="141"/>
      <c r="T856" s="141"/>
      <c r="U856" s="141"/>
    </row>
    <row r="857" spans="1:21" ht="105.75" customHeight="1" x14ac:dyDescent="0.25">
      <c r="A857" s="94" t="s">
        <v>588</v>
      </c>
      <c r="B857" s="176"/>
      <c r="C857" s="176"/>
      <c r="D857" s="141">
        <f>D662</f>
        <v>18422.7</v>
      </c>
      <c r="E857" s="141">
        <f t="shared" ref="E857:S860" si="149">E662</f>
        <v>0</v>
      </c>
      <c r="F857" s="141">
        <f>F662</f>
        <v>18422.7</v>
      </c>
      <c r="G857" s="141">
        <f t="shared" si="149"/>
        <v>0</v>
      </c>
      <c r="H857" s="141">
        <f t="shared" si="149"/>
        <v>0</v>
      </c>
      <c r="I857" s="141">
        <f>I662</f>
        <v>3825.2</v>
      </c>
      <c r="J857" s="141">
        <f t="shared" si="149"/>
        <v>3825.2</v>
      </c>
      <c r="K857" s="141">
        <f t="shared" si="149"/>
        <v>0</v>
      </c>
      <c r="L857" s="141">
        <f>L662</f>
        <v>3825.2</v>
      </c>
      <c r="M857" s="141">
        <f t="shared" si="149"/>
        <v>0</v>
      </c>
      <c r="N857" s="141">
        <f t="shared" si="149"/>
        <v>0</v>
      </c>
      <c r="O857" s="141">
        <f t="shared" si="149"/>
        <v>3825.2</v>
      </c>
      <c r="P857" s="141">
        <f t="shared" si="149"/>
        <v>0</v>
      </c>
      <c r="Q857" s="141">
        <f t="shared" si="149"/>
        <v>3825.2</v>
      </c>
      <c r="R857" s="141">
        <f t="shared" si="149"/>
        <v>0</v>
      </c>
      <c r="S857" s="141">
        <f t="shared" si="149"/>
        <v>0</v>
      </c>
      <c r="T857" s="141">
        <f t="shared" ref="T857:T863" si="150">L857/I857*100</f>
        <v>100</v>
      </c>
      <c r="U857" s="141">
        <f t="shared" ref="U857:U864" si="151">O857/J857*100</f>
        <v>100</v>
      </c>
    </row>
    <row r="858" spans="1:21" ht="92.25" customHeight="1" x14ac:dyDescent="0.25">
      <c r="A858" s="94" t="s">
        <v>589</v>
      </c>
      <c r="B858" s="176"/>
      <c r="C858" s="176"/>
      <c r="D858" s="141">
        <f>D663</f>
        <v>353.9</v>
      </c>
      <c r="E858" s="141">
        <f t="shared" si="149"/>
        <v>0</v>
      </c>
      <c r="F858" s="141">
        <f>F663</f>
        <v>353.9</v>
      </c>
      <c r="G858" s="141">
        <f t="shared" si="149"/>
        <v>0</v>
      </c>
      <c r="H858" s="141">
        <f t="shared" si="149"/>
        <v>0</v>
      </c>
      <c r="I858" s="141">
        <f t="shared" si="149"/>
        <v>353.9</v>
      </c>
      <c r="J858" s="141">
        <f t="shared" si="149"/>
        <v>353.9</v>
      </c>
      <c r="K858" s="141">
        <f t="shared" si="149"/>
        <v>0</v>
      </c>
      <c r="L858" s="141">
        <f t="shared" si="149"/>
        <v>353.9</v>
      </c>
      <c r="M858" s="141">
        <f t="shared" si="149"/>
        <v>0</v>
      </c>
      <c r="N858" s="141">
        <f t="shared" si="149"/>
        <v>0</v>
      </c>
      <c r="O858" s="141">
        <f t="shared" si="149"/>
        <v>225</v>
      </c>
      <c r="P858" s="141">
        <f t="shared" si="149"/>
        <v>0</v>
      </c>
      <c r="Q858" s="141">
        <f t="shared" si="149"/>
        <v>225</v>
      </c>
      <c r="R858" s="141">
        <f t="shared" si="149"/>
        <v>0</v>
      </c>
      <c r="S858" s="141">
        <f t="shared" si="149"/>
        <v>0</v>
      </c>
      <c r="T858" s="141">
        <f t="shared" si="150"/>
        <v>100</v>
      </c>
      <c r="U858" s="141">
        <f t="shared" si="151"/>
        <v>63.577281717999433</v>
      </c>
    </row>
    <row r="859" spans="1:21" ht="105" customHeight="1" x14ac:dyDescent="0.25">
      <c r="A859" s="94" t="s">
        <v>590</v>
      </c>
      <c r="B859" s="176"/>
      <c r="C859" s="176"/>
      <c r="D859" s="141">
        <f>D664</f>
        <v>1276.7</v>
      </c>
      <c r="E859" s="141">
        <f t="shared" si="149"/>
        <v>0</v>
      </c>
      <c r="F859" s="141">
        <f t="shared" si="149"/>
        <v>1276.7</v>
      </c>
      <c r="G859" s="141">
        <f t="shared" si="149"/>
        <v>0</v>
      </c>
      <c r="H859" s="141">
        <f t="shared" si="149"/>
        <v>0</v>
      </c>
      <c r="I859" s="141">
        <f t="shared" si="149"/>
        <v>0</v>
      </c>
      <c r="J859" s="141">
        <f t="shared" si="149"/>
        <v>0</v>
      </c>
      <c r="K859" s="141">
        <f t="shared" si="149"/>
        <v>0</v>
      </c>
      <c r="L859" s="141">
        <f t="shared" si="149"/>
        <v>0</v>
      </c>
      <c r="M859" s="141">
        <f t="shared" si="149"/>
        <v>0</v>
      </c>
      <c r="N859" s="141">
        <f t="shared" si="149"/>
        <v>0</v>
      </c>
      <c r="O859" s="141">
        <f t="shared" si="149"/>
        <v>0</v>
      </c>
      <c r="P859" s="141">
        <f t="shared" si="149"/>
        <v>0</v>
      </c>
      <c r="Q859" s="141">
        <f t="shared" si="149"/>
        <v>0</v>
      </c>
      <c r="R859" s="141">
        <f t="shared" si="149"/>
        <v>0</v>
      </c>
      <c r="S859" s="141">
        <f t="shared" si="149"/>
        <v>0</v>
      </c>
      <c r="T859" s="141">
        <v>0</v>
      </c>
      <c r="U859" s="141">
        <v>0</v>
      </c>
    </row>
    <row r="860" spans="1:21" ht="36.75" customHeight="1" x14ac:dyDescent="0.25">
      <c r="A860" s="94" t="s">
        <v>591</v>
      </c>
      <c r="B860" s="176"/>
      <c r="C860" s="176"/>
      <c r="D860" s="141">
        <f>D665</f>
        <v>59420.3</v>
      </c>
      <c r="E860" s="141">
        <f t="shared" si="149"/>
        <v>0</v>
      </c>
      <c r="F860" s="141">
        <f t="shared" si="149"/>
        <v>59420.3</v>
      </c>
      <c r="G860" s="141">
        <f t="shared" si="149"/>
        <v>0</v>
      </c>
      <c r="H860" s="141">
        <f t="shared" si="149"/>
        <v>0</v>
      </c>
      <c r="I860" s="141">
        <f t="shared" si="149"/>
        <v>34000</v>
      </c>
      <c r="J860" s="141">
        <f t="shared" si="149"/>
        <v>20698.400000000001</v>
      </c>
      <c r="K860" s="141">
        <f t="shared" si="149"/>
        <v>0</v>
      </c>
      <c r="L860" s="141">
        <f t="shared" si="149"/>
        <v>20698.400000000001</v>
      </c>
      <c r="M860" s="141">
        <f t="shared" si="149"/>
        <v>0</v>
      </c>
      <c r="N860" s="141">
        <f t="shared" si="149"/>
        <v>0</v>
      </c>
      <c r="O860" s="141">
        <f t="shared" si="149"/>
        <v>20698.400000000001</v>
      </c>
      <c r="P860" s="141">
        <f t="shared" si="149"/>
        <v>0</v>
      </c>
      <c r="Q860" s="141">
        <f t="shared" si="149"/>
        <v>20698.400000000001</v>
      </c>
      <c r="R860" s="141">
        <f t="shared" si="149"/>
        <v>0</v>
      </c>
      <c r="S860" s="141">
        <f t="shared" si="149"/>
        <v>0</v>
      </c>
      <c r="T860" s="141">
        <f t="shared" si="150"/>
        <v>60.877647058823534</v>
      </c>
      <c r="U860" s="141">
        <f t="shared" si="151"/>
        <v>100</v>
      </c>
    </row>
    <row r="861" spans="1:21" ht="67.5" x14ac:dyDescent="0.25">
      <c r="A861" s="94" t="s">
        <v>592</v>
      </c>
      <c r="B861" s="176"/>
      <c r="C861" s="176"/>
      <c r="D861" s="141">
        <f>D667</f>
        <v>0</v>
      </c>
      <c r="E861" s="141">
        <f t="shared" ref="E861:S861" si="152">E667</f>
        <v>0</v>
      </c>
      <c r="F861" s="141">
        <f t="shared" si="152"/>
        <v>0</v>
      </c>
      <c r="G861" s="141">
        <f t="shared" si="152"/>
        <v>0</v>
      </c>
      <c r="H861" s="141">
        <f t="shared" si="152"/>
        <v>0</v>
      </c>
      <c r="I861" s="141">
        <f t="shared" si="152"/>
        <v>0</v>
      </c>
      <c r="J861" s="141">
        <f>J667</f>
        <v>0</v>
      </c>
      <c r="K861" s="141">
        <f t="shared" si="152"/>
        <v>0</v>
      </c>
      <c r="L861" s="141">
        <f t="shared" si="152"/>
        <v>0</v>
      </c>
      <c r="M861" s="141">
        <f t="shared" si="152"/>
        <v>0</v>
      </c>
      <c r="N861" s="141">
        <f t="shared" si="152"/>
        <v>0</v>
      </c>
      <c r="O861" s="141">
        <f t="shared" si="152"/>
        <v>0</v>
      </c>
      <c r="P861" s="141">
        <f t="shared" si="152"/>
        <v>0</v>
      </c>
      <c r="Q861" s="141">
        <f t="shared" si="152"/>
        <v>0</v>
      </c>
      <c r="R861" s="141">
        <f t="shared" si="152"/>
        <v>0</v>
      </c>
      <c r="S861" s="141">
        <f t="shared" si="152"/>
        <v>0</v>
      </c>
      <c r="T861" s="141">
        <v>0</v>
      </c>
      <c r="U861" s="141">
        <v>0</v>
      </c>
    </row>
    <row r="862" spans="1:21" ht="56.25" x14ac:dyDescent="0.25">
      <c r="A862" s="94" t="s">
        <v>593</v>
      </c>
      <c r="B862" s="176"/>
      <c r="C862" s="176"/>
      <c r="D862" s="141">
        <f>D668+D808+D814+D819+D823+D828+D832+D841+D848+D854+D805</f>
        <v>15100.099999999999</v>
      </c>
      <c r="E862" s="141">
        <f t="shared" ref="E862:S862" si="153">E668+E808+E814+E819+E823+E828+E832+E841+E848</f>
        <v>0</v>
      </c>
      <c r="F862" s="141">
        <f>F668+F808+F814+F819+F823+F828+F832+F841+F848+F854+F805</f>
        <v>15100.099999999999</v>
      </c>
      <c r="G862" s="141">
        <f t="shared" si="153"/>
        <v>0</v>
      </c>
      <c r="H862" s="141">
        <f t="shared" si="153"/>
        <v>0</v>
      </c>
      <c r="I862" s="141">
        <f>I668+I808+I814+I819+I823+I828+I832+I841+I848</f>
        <v>2614</v>
      </c>
      <c r="J862" s="141">
        <f>SUM(L862)</f>
        <v>2614</v>
      </c>
      <c r="K862" s="141">
        <f t="shared" si="153"/>
        <v>0</v>
      </c>
      <c r="L862" s="141">
        <f>J668+J808+J814+J819+J823+J828+J832+J841+J848</f>
        <v>2614</v>
      </c>
      <c r="M862" s="141">
        <f t="shared" si="153"/>
        <v>0</v>
      </c>
      <c r="N862" s="141">
        <f t="shared" si="153"/>
        <v>0</v>
      </c>
      <c r="O862" s="141">
        <f t="shared" si="153"/>
        <v>997.4</v>
      </c>
      <c r="P862" s="141">
        <f t="shared" si="153"/>
        <v>0</v>
      </c>
      <c r="Q862" s="141">
        <f t="shared" si="153"/>
        <v>997.4</v>
      </c>
      <c r="R862" s="141">
        <f t="shared" si="153"/>
        <v>0</v>
      </c>
      <c r="S862" s="141">
        <f t="shared" si="153"/>
        <v>0</v>
      </c>
      <c r="T862" s="141">
        <f t="shared" ref="T862" si="154">L862/I862*100</f>
        <v>100</v>
      </c>
      <c r="U862" s="141">
        <f t="shared" ref="U862" si="155">O862/J862*100</f>
        <v>38.156082631981633</v>
      </c>
    </row>
    <row r="863" spans="1:21" ht="45" x14ac:dyDescent="0.25">
      <c r="A863" s="94" t="s">
        <v>594</v>
      </c>
      <c r="B863" s="176"/>
      <c r="C863" s="176"/>
      <c r="D863" s="141">
        <f>D796+D800+D811+D837+D844+D825+D748</f>
        <v>11326.3</v>
      </c>
      <c r="E863" s="141">
        <f t="shared" ref="E863:S863" si="156">E763+E796+E800+E811+E837+E844</f>
        <v>0</v>
      </c>
      <c r="F863" s="141">
        <f>F796+F800+F811+F837+F844+F825+F748</f>
        <v>11326.3</v>
      </c>
      <c r="G863" s="141">
        <f t="shared" si="156"/>
        <v>0</v>
      </c>
      <c r="H863" s="141">
        <f t="shared" si="156"/>
        <v>0</v>
      </c>
      <c r="I863" s="141">
        <f>I748</f>
        <v>1618.9</v>
      </c>
      <c r="J863" s="141">
        <f>J748</f>
        <v>1498.9</v>
      </c>
      <c r="K863" s="141">
        <f t="shared" si="156"/>
        <v>0</v>
      </c>
      <c r="L863" s="141">
        <f>L748</f>
        <v>1498.8999999999999</v>
      </c>
      <c r="M863" s="141">
        <f t="shared" si="156"/>
        <v>0</v>
      </c>
      <c r="N863" s="141">
        <f t="shared" si="156"/>
        <v>0</v>
      </c>
      <c r="O863" s="141">
        <f t="shared" si="156"/>
        <v>458.90000000000003</v>
      </c>
      <c r="P863" s="141">
        <f t="shared" si="156"/>
        <v>0</v>
      </c>
      <c r="Q863" s="141">
        <f t="shared" si="156"/>
        <v>458.90000000000003</v>
      </c>
      <c r="R863" s="141">
        <f t="shared" si="156"/>
        <v>0</v>
      </c>
      <c r="S863" s="141">
        <f t="shared" si="156"/>
        <v>0</v>
      </c>
      <c r="T863" s="141">
        <f t="shared" si="150"/>
        <v>92.587559453950192</v>
      </c>
      <c r="U863" s="141">
        <f t="shared" si="151"/>
        <v>30.615784908933218</v>
      </c>
    </row>
    <row r="864" spans="1:21" ht="34.5" x14ac:dyDescent="0.25">
      <c r="A864" s="184" t="s">
        <v>595</v>
      </c>
      <c r="B864" s="162"/>
      <c r="C864" s="162"/>
      <c r="D864" s="141">
        <f>SUM(D857:D863)</f>
        <v>105900.00000000001</v>
      </c>
      <c r="E864" s="141">
        <f t="shared" ref="E864:S864" si="157">SUM(E857:E863)</f>
        <v>0</v>
      </c>
      <c r="F864" s="141">
        <f t="shared" si="157"/>
        <v>105900.00000000001</v>
      </c>
      <c r="G864" s="141">
        <f t="shared" si="157"/>
        <v>0</v>
      </c>
      <c r="H864" s="141">
        <f t="shared" si="157"/>
        <v>0</v>
      </c>
      <c r="I864" s="141">
        <f t="shared" si="157"/>
        <v>42412</v>
      </c>
      <c r="J864" s="141">
        <f t="shared" si="157"/>
        <v>28990.400000000001</v>
      </c>
      <c r="K864" s="141">
        <f t="shared" si="157"/>
        <v>0</v>
      </c>
      <c r="L864" s="141">
        <f>SUM(L857:L863)</f>
        <v>28990.400000000001</v>
      </c>
      <c r="M864" s="141">
        <f t="shared" si="157"/>
        <v>0</v>
      </c>
      <c r="N864" s="141">
        <f t="shared" si="157"/>
        <v>0</v>
      </c>
      <c r="O864" s="141">
        <f t="shared" si="157"/>
        <v>26204.900000000005</v>
      </c>
      <c r="P864" s="141">
        <f t="shared" si="157"/>
        <v>0</v>
      </c>
      <c r="Q864" s="141">
        <f t="shared" si="157"/>
        <v>26204.900000000005</v>
      </c>
      <c r="R864" s="141">
        <f t="shared" si="157"/>
        <v>0</v>
      </c>
      <c r="S864" s="141">
        <f t="shared" si="157"/>
        <v>0</v>
      </c>
      <c r="T864" s="141">
        <f>L864/I864*100</f>
        <v>68.354239366217101</v>
      </c>
      <c r="U864" s="141">
        <f t="shared" si="151"/>
        <v>90.391646890004978</v>
      </c>
    </row>
    <row r="866" spans="1:21" ht="18.75" x14ac:dyDescent="0.3">
      <c r="A866" s="120" t="s">
        <v>834</v>
      </c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</row>
    <row r="867" spans="1:21" x14ac:dyDescent="0.25">
      <c r="A867" s="522" t="s">
        <v>264</v>
      </c>
      <c r="B867" s="522" t="s">
        <v>1</v>
      </c>
      <c r="C867" s="522" t="s">
        <v>2</v>
      </c>
      <c r="D867" s="562" t="s">
        <v>100</v>
      </c>
      <c r="E867" s="563"/>
      <c r="F867" s="563"/>
      <c r="G867" s="563"/>
      <c r="H867" s="563"/>
      <c r="I867" s="563"/>
      <c r="J867" s="563"/>
      <c r="K867" s="563"/>
      <c r="L867" s="563"/>
      <c r="M867" s="563"/>
      <c r="N867" s="563"/>
      <c r="O867" s="563"/>
      <c r="P867" s="563"/>
      <c r="Q867" s="563"/>
      <c r="R867" s="563"/>
      <c r="S867" s="564"/>
      <c r="T867" s="565" t="s">
        <v>598</v>
      </c>
      <c r="U867" s="565" t="s">
        <v>599</v>
      </c>
    </row>
    <row r="868" spans="1:21" x14ac:dyDescent="0.25">
      <c r="A868" s="522"/>
      <c r="B868" s="522"/>
      <c r="C868" s="522"/>
      <c r="D868" s="562" t="s">
        <v>103</v>
      </c>
      <c r="E868" s="563"/>
      <c r="F868" s="563"/>
      <c r="G868" s="563"/>
      <c r="H868" s="563"/>
      <c r="I868" s="525" t="s">
        <v>600</v>
      </c>
      <c r="J868" s="568" t="s">
        <v>8</v>
      </c>
      <c r="K868" s="568"/>
      <c r="L868" s="568"/>
      <c r="M868" s="568"/>
      <c r="N868" s="569"/>
      <c r="O868" s="568" t="s">
        <v>9</v>
      </c>
      <c r="P868" s="568"/>
      <c r="Q868" s="568"/>
      <c r="R868" s="568"/>
      <c r="S868" s="569"/>
      <c r="T868" s="566"/>
      <c r="U868" s="566"/>
    </row>
    <row r="869" spans="1:21" x14ac:dyDescent="0.25">
      <c r="A869" s="522"/>
      <c r="B869" s="522"/>
      <c r="C869" s="522"/>
      <c r="D869" s="522" t="s">
        <v>601</v>
      </c>
      <c r="E869" s="562" t="s">
        <v>11</v>
      </c>
      <c r="F869" s="563"/>
      <c r="G869" s="563"/>
      <c r="H869" s="563"/>
      <c r="I869" s="525"/>
      <c r="J869" s="564" t="s">
        <v>601</v>
      </c>
      <c r="K869" s="562" t="s">
        <v>11</v>
      </c>
      <c r="L869" s="563"/>
      <c r="M869" s="563"/>
      <c r="N869" s="563"/>
      <c r="O869" s="522" t="s">
        <v>105</v>
      </c>
      <c r="P869" s="562" t="s">
        <v>11</v>
      </c>
      <c r="Q869" s="563"/>
      <c r="R869" s="563"/>
      <c r="S869" s="563"/>
      <c r="T869" s="566"/>
      <c r="U869" s="566"/>
    </row>
    <row r="870" spans="1:21" ht="47.25" x14ac:dyDescent="0.25">
      <c r="A870" s="522"/>
      <c r="B870" s="522"/>
      <c r="C870" s="522"/>
      <c r="D870" s="522"/>
      <c r="E870" s="115" t="s">
        <v>106</v>
      </c>
      <c r="F870" s="121" t="s">
        <v>13</v>
      </c>
      <c r="G870" s="122" t="s">
        <v>14</v>
      </c>
      <c r="H870" s="123" t="s">
        <v>107</v>
      </c>
      <c r="I870" s="525"/>
      <c r="J870" s="564"/>
      <c r="K870" s="115" t="s">
        <v>106</v>
      </c>
      <c r="L870" s="424" t="s">
        <v>13</v>
      </c>
      <c r="M870" s="117" t="s">
        <v>14</v>
      </c>
      <c r="N870" s="123" t="s">
        <v>107</v>
      </c>
      <c r="O870" s="522"/>
      <c r="P870" s="115" t="s">
        <v>106</v>
      </c>
      <c r="Q870" s="424" t="s">
        <v>13</v>
      </c>
      <c r="R870" s="117" t="s">
        <v>14</v>
      </c>
      <c r="S870" s="123" t="s">
        <v>107</v>
      </c>
      <c r="T870" s="567"/>
      <c r="U870" s="567"/>
    </row>
    <row r="871" spans="1:21" x14ac:dyDescent="0.25">
      <c r="A871" s="124">
        <v>1</v>
      </c>
      <c r="B871" s="124">
        <v>2</v>
      </c>
      <c r="C871" s="124">
        <v>3</v>
      </c>
      <c r="D871" s="125">
        <v>4</v>
      </c>
      <c r="E871" s="125">
        <v>5</v>
      </c>
      <c r="F871" s="125">
        <v>6</v>
      </c>
      <c r="G871" s="125">
        <v>7</v>
      </c>
      <c r="H871" s="126">
        <v>8</v>
      </c>
      <c r="I871" s="126">
        <v>9</v>
      </c>
      <c r="J871" s="126">
        <v>10</v>
      </c>
      <c r="K871" s="126">
        <v>11</v>
      </c>
      <c r="L871" s="126">
        <v>12</v>
      </c>
      <c r="M871" s="127">
        <v>13</v>
      </c>
      <c r="N871" s="127">
        <v>14</v>
      </c>
      <c r="O871" s="127">
        <v>15</v>
      </c>
      <c r="P871" s="127">
        <v>16</v>
      </c>
      <c r="Q871" s="127">
        <v>17</v>
      </c>
      <c r="R871" s="127">
        <v>18</v>
      </c>
      <c r="S871" s="127">
        <v>19</v>
      </c>
      <c r="T871" s="127">
        <v>20</v>
      </c>
      <c r="U871" s="127">
        <v>21</v>
      </c>
    </row>
    <row r="872" spans="1:21" x14ac:dyDescent="0.25">
      <c r="A872" s="600" t="s">
        <v>602</v>
      </c>
      <c r="B872" s="601"/>
      <c r="C872" s="601"/>
      <c r="D872" s="601"/>
      <c r="E872" s="601"/>
      <c r="F872" s="601"/>
      <c r="G872" s="601"/>
      <c r="H872" s="601"/>
      <c r="I872" s="601"/>
      <c r="J872" s="601"/>
      <c r="K872" s="601"/>
      <c r="L872" s="601"/>
      <c r="M872" s="601"/>
      <c r="N872" s="601"/>
      <c r="O872" s="601"/>
      <c r="P872" s="601"/>
      <c r="Q872" s="601"/>
      <c r="R872" s="601"/>
      <c r="S872" s="601"/>
      <c r="T872" s="601"/>
      <c r="U872" s="602"/>
    </row>
    <row r="873" spans="1:21" ht="22.5" x14ac:dyDescent="0.25">
      <c r="A873" s="189" t="s">
        <v>269</v>
      </c>
      <c r="B873" s="193" t="s">
        <v>274</v>
      </c>
      <c r="C873" s="193" t="s">
        <v>275</v>
      </c>
      <c r="D873" s="194">
        <f>D874+D875+D876+D877+D878+D879</f>
        <v>96685.900000000009</v>
      </c>
      <c r="E873" s="194"/>
      <c r="F873" s="194">
        <f>F874+F875+F876+F877+F878+F879</f>
        <v>96685.900000000009</v>
      </c>
      <c r="G873" s="194"/>
      <c r="H873" s="194"/>
      <c r="I873" s="194">
        <f t="shared" ref="I873:Q873" si="158">I874+I875+I876+I877+I878+I879</f>
        <v>1645.1999999999998</v>
      </c>
      <c r="J873" s="194">
        <f t="shared" si="158"/>
        <v>1525.5</v>
      </c>
      <c r="K873" s="194"/>
      <c r="L873" s="194">
        <f t="shared" si="158"/>
        <v>1525.5</v>
      </c>
      <c r="M873" s="194"/>
      <c r="N873" s="194"/>
      <c r="O873" s="194">
        <f t="shared" si="158"/>
        <v>1364.6000000000001</v>
      </c>
      <c r="P873" s="194"/>
      <c r="Q873" s="194">
        <f t="shared" si="158"/>
        <v>1364.6000000000001</v>
      </c>
      <c r="R873" s="194"/>
      <c r="S873" s="194"/>
      <c r="T873" s="196">
        <f>J873/I873</f>
        <v>0.92724288840262592</v>
      </c>
      <c r="U873" s="196">
        <f>O873/J873</f>
        <v>0.89452638479187163</v>
      </c>
    </row>
    <row r="874" spans="1:21" ht="33.75" hidden="1" x14ac:dyDescent="0.25">
      <c r="A874" s="193" t="s">
        <v>603</v>
      </c>
      <c r="B874" s="193" t="s">
        <v>274</v>
      </c>
      <c r="C874" s="193" t="s">
        <v>275</v>
      </c>
      <c r="D874" s="194">
        <f>F874</f>
        <v>85013.400000000009</v>
      </c>
      <c r="E874" s="194"/>
      <c r="F874" s="194">
        <f>F881+F884+F890+F908+F912+F943+F949+F992</f>
        <v>85013.400000000009</v>
      </c>
      <c r="G874" s="194"/>
      <c r="H874" s="195"/>
      <c r="I874" s="194">
        <f>I881+I884+I890+I908+I912+I943+I949+I992</f>
        <v>1379.8</v>
      </c>
      <c r="J874" s="194">
        <f>J881+J884+J890+J908+J912+J943+J949+J992</f>
        <v>1264.1000000000001</v>
      </c>
      <c r="K874" s="195"/>
      <c r="L874" s="194">
        <f>L881+L884+L890+L908+L912+L943+L949+L992</f>
        <v>1264.1000000000001</v>
      </c>
      <c r="M874" s="195"/>
      <c r="N874" s="195"/>
      <c r="O874" s="194">
        <f>O881+O884+O890+O908+O912+O943+O949+O992</f>
        <v>1264.1000000000001</v>
      </c>
      <c r="P874" s="195"/>
      <c r="Q874" s="194">
        <f>Q881+Q884+Q890+Q908+Q912+Q943+Q949+Q992</f>
        <v>1264.1000000000001</v>
      </c>
      <c r="R874" s="195"/>
      <c r="S874" s="195"/>
      <c r="T874" s="196">
        <f>J874/I874</f>
        <v>0.91614726771995958</v>
      </c>
      <c r="U874" s="196">
        <f t="shared" ref="U874:U943" si="159">O874/J874</f>
        <v>1</v>
      </c>
    </row>
    <row r="875" spans="1:21" ht="33.75" hidden="1" x14ac:dyDescent="0.25">
      <c r="A875" s="193" t="s">
        <v>604</v>
      </c>
      <c r="B875" s="193" t="s">
        <v>274</v>
      </c>
      <c r="C875" s="193" t="s">
        <v>275</v>
      </c>
      <c r="D875" s="194">
        <f>F875</f>
        <v>1334.0000000000002</v>
      </c>
      <c r="E875" s="194"/>
      <c r="F875" s="194">
        <f>F889+F913+F947</f>
        <v>1334.0000000000002</v>
      </c>
      <c r="G875" s="194"/>
      <c r="H875" s="194"/>
      <c r="I875" s="194">
        <f>I889+I913+I947</f>
        <v>245.39999999999998</v>
      </c>
      <c r="J875" s="194">
        <f>J889+J913+J947</f>
        <v>245.39999999999998</v>
      </c>
      <c r="K875" s="194"/>
      <c r="L875" s="194">
        <f>L889+L913+L947</f>
        <v>245.39999999999998</v>
      </c>
      <c r="M875" s="194"/>
      <c r="N875" s="194"/>
      <c r="O875" s="194">
        <f>O889+O913+O947</f>
        <v>84.5</v>
      </c>
      <c r="P875" s="194"/>
      <c r="Q875" s="194">
        <f>Q889+Q913+Q947</f>
        <v>84.5</v>
      </c>
      <c r="R875" s="194"/>
      <c r="S875" s="194"/>
      <c r="T875" s="196">
        <f t="shared" ref="T875:T876" si="160">J875/I875</f>
        <v>1</v>
      </c>
      <c r="U875" s="196">
        <f t="shared" si="159"/>
        <v>0.3443357783211084</v>
      </c>
    </row>
    <row r="876" spans="1:21" ht="45" hidden="1" x14ac:dyDescent="0.25">
      <c r="A876" s="193" t="s">
        <v>605</v>
      </c>
      <c r="B876" s="193" t="s">
        <v>274</v>
      </c>
      <c r="C876" s="193" t="s">
        <v>275</v>
      </c>
      <c r="D876" s="194">
        <f>F876</f>
        <v>9621</v>
      </c>
      <c r="E876" s="194"/>
      <c r="F876" s="194">
        <f>F888+F948</f>
        <v>9621</v>
      </c>
      <c r="G876" s="194"/>
      <c r="H876" s="195"/>
      <c r="I876" s="194">
        <f>I888+I948</f>
        <v>20</v>
      </c>
      <c r="J876" s="194">
        <f>J888+J948</f>
        <v>16</v>
      </c>
      <c r="K876" s="194"/>
      <c r="L876" s="194">
        <f>L888+L948</f>
        <v>16</v>
      </c>
      <c r="M876" s="194"/>
      <c r="N876" s="194"/>
      <c r="O876" s="194">
        <f>O888+O948</f>
        <v>16</v>
      </c>
      <c r="P876" s="194"/>
      <c r="Q876" s="194">
        <f>Q888+Q948</f>
        <v>16</v>
      </c>
      <c r="R876" s="194"/>
      <c r="S876" s="194"/>
      <c r="T876" s="196">
        <f t="shared" si="160"/>
        <v>0.8</v>
      </c>
      <c r="U876" s="196">
        <f>O876/J876</f>
        <v>1</v>
      </c>
    </row>
    <row r="877" spans="1:21" ht="33.75" hidden="1" x14ac:dyDescent="0.25">
      <c r="A877" s="193" t="s">
        <v>606</v>
      </c>
      <c r="B877" s="193" t="s">
        <v>274</v>
      </c>
      <c r="C877" s="193" t="s">
        <v>275</v>
      </c>
      <c r="D877" s="194">
        <f>F877</f>
        <v>717.5</v>
      </c>
      <c r="E877" s="194"/>
      <c r="F877" s="194">
        <f>F991</f>
        <v>717.5</v>
      </c>
      <c r="G877" s="194"/>
      <c r="H877" s="194"/>
      <c r="I877" s="194">
        <f>I991</f>
        <v>0</v>
      </c>
      <c r="J877" s="194">
        <f>J991</f>
        <v>0</v>
      </c>
      <c r="K877" s="194"/>
      <c r="L877" s="194">
        <f>L991</f>
        <v>0</v>
      </c>
      <c r="M877" s="194"/>
      <c r="N877" s="194"/>
      <c r="O877" s="194">
        <f>O991</f>
        <v>0</v>
      </c>
      <c r="P877" s="194"/>
      <c r="Q877" s="194">
        <f>Q991</f>
        <v>0</v>
      </c>
      <c r="R877" s="194"/>
      <c r="S877" s="194"/>
      <c r="T877" s="196">
        <v>0</v>
      </c>
      <c r="U877" s="196">
        <v>0</v>
      </c>
    </row>
    <row r="878" spans="1:21" ht="33.75" hidden="1" x14ac:dyDescent="0.25">
      <c r="A878" s="193" t="s">
        <v>607</v>
      </c>
      <c r="B878" s="193" t="s">
        <v>274</v>
      </c>
      <c r="C878" s="193" t="s">
        <v>275</v>
      </c>
      <c r="D878" s="194">
        <f t="shared" ref="D878:D879" si="161">F878</f>
        <v>0</v>
      </c>
      <c r="E878" s="194"/>
      <c r="F878" s="194">
        <f>F1007</f>
        <v>0</v>
      </c>
      <c r="G878" s="194"/>
      <c r="H878" s="194"/>
      <c r="I878" s="194">
        <f t="shared" ref="I878:Q878" si="162">I1007</f>
        <v>0</v>
      </c>
      <c r="J878" s="194">
        <f t="shared" si="162"/>
        <v>0</v>
      </c>
      <c r="K878" s="194"/>
      <c r="L878" s="194">
        <f t="shared" si="162"/>
        <v>0</v>
      </c>
      <c r="M878" s="194"/>
      <c r="N878" s="194"/>
      <c r="O878" s="194">
        <f t="shared" si="162"/>
        <v>0</v>
      </c>
      <c r="P878" s="194"/>
      <c r="Q878" s="194">
        <f t="shared" si="162"/>
        <v>0</v>
      </c>
      <c r="R878" s="194"/>
      <c r="S878" s="194"/>
      <c r="T878" s="196">
        <v>0</v>
      </c>
      <c r="U878" s="196">
        <v>0</v>
      </c>
    </row>
    <row r="879" spans="1:21" ht="33.75" hidden="1" x14ac:dyDescent="0.25">
      <c r="A879" s="193" t="s">
        <v>608</v>
      </c>
      <c r="B879" s="193" t="s">
        <v>274</v>
      </c>
      <c r="C879" s="193" t="s">
        <v>275</v>
      </c>
      <c r="D879" s="194">
        <f t="shared" si="161"/>
        <v>0</v>
      </c>
      <c r="E879" s="194"/>
      <c r="F879" s="194">
        <f>F910</f>
        <v>0</v>
      </c>
      <c r="G879" s="194"/>
      <c r="H879" s="194"/>
      <c r="I879" s="194">
        <f t="shared" ref="I879:Q879" si="163">I910</f>
        <v>0</v>
      </c>
      <c r="J879" s="194">
        <f t="shared" si="163"/>
        <v>0</v>
      </c>
      <c r="K879" s="194"/>
      <c r="L879" s="194">
        <f t="shared" si="163"/>
        <v>0</v>
      </c>
      <c r="M879" s="194"/>
      <c r="N879" s="194"/>
      <c r="O879" s="194">
        <f t="shared" si="163"/>
        <v>0</v>
      </c>
      <c r="P879" s="194"/>
      <c r="Q879" s="194">
        <f t="shared" si="163"/>
        <v>0</v>
      </c>
      <c r="R879" s="194"/>
      <c r="S879" s="194"/>
      <c r="T879" s="196">
        <v>0</v>
      </c>
      <c r="U879" s="196">
        <v>0</v>
      </c>
    </row>
    <row r="880" spans="1:21" hidden="1" x14ac:dyDescent="0.25">
      <c r="A880" s="593" t="s">
        <v>609</v>
      </c>
      <c r="B880" s="594"/>
      <c r="C880" s="594"/>
      <c r="D880" s="594"/>
      <c r="E880" s="594"/>
      <c r="F880" s="594"/>
      <c r="G880" s="594"/>
      <c r="H880" s="594"/>
      <c r="I880" s="594"/>
      <c r="J880" s="594"/>
      <c r="K880" s="594"/>
      <c r="L880" s="594"/>
      <c r="M880" s="594"/>
      <c r="N880" s="594"/>
      <c r="O880" s="594"/>
      <c r="P880" s="594"/>
      <c r="Q880" s="594"/>
      <c r="R880" s="594"/>
      <c r="S880" s="594"/>
      <c r="T880" s="594"/>
      <c r="U880" s="595"/>
    </row>
    <row r="881" spans="1:21" ht="33.75" hidden="1" x14ac:dyDescent="0.25">
      <c r="A881" s="189" t="s">
        <v>603</v>
      </c>
      <c r="B881" s="193" t="s">
        <v>274</v>
      </c>
      <c r="C881" s="193" t="s">
        <v>275</v>
      </c>
      <c r="D881" s="194">
        <f>F881</f>
        <v>2213.6</v>
      </c>
      <c r="E881" s="194"/>
      <c r="F881" s="194">
        <v>2213.6</v>
      </c>
      <c r="G881" s="194"/>
      <c r="H881" s="194"/>
      <c r="I881" s="194">
        <v>1161.4000000000001</v>
      </c>
      <c r="J881" s="194">
        <v>1161.4000000000001</v>
      </c>
      <c r="K881" s="194"/>
      <c r="L881" s="194">
        <v>1161.4000000000001</v>
      </c>
      <c r="M881" s="194"/>
      <c r="N881" s="194"/>
      <c r="O881" s="194">
        <v>1161.4000000000001</v>
      </c>
      <c r="P881" s="194"/>
      <c r="Q881" s="194">
        <v>1161.4000000000001</v>
      </c>
      <c r="R881" s="194"/>
      <c r="S881" s="194"/>
      <c r="T881" s="196">
        <f>J881/I881</f>
        <v>1</v>
      </c>
      <c r="U881" s="196">
        <f t="shared" si="159"/>
        <v>1</v>
      </c>
    </row>
    <row r="882" spans="1:21" x14ac:dyDescent="0.25">
      <c r="A882" s="593" t="s">
        <v>610</v>
      </c>
      <c r="B882" s="594"/>
      <c r="C882" s="594"/>
      <c r="D882" s="594"/>
      <c r="E882" s="594"/>
      <c r="F882" s="594"/>
      <c r="G882" s="594"/>
      <c r="H882" s="594"/>
      <c r="I882" s="594"/>
      <c r="J882" s="594"/>
      <c r="K882" s="594"/>
      <c r="L882" s="594"/>
      <c r="M882" s="594"/>
      <c r="N882" s="594"/>
      <c r="O882" s="594"/>
      <c r="P882" s="594"/>
      <c r="Q882" s="594"/>
      <c r="R882" s="594"/>
      <c r="S882" s="594"/>
      <c r="T882" s="594"/>
      <c r="U882" s="595"/>
    </row>
    <row r="883" spans="1:21" ht="22.5" x14ac:dyDescent="0.25">
      <c r="A883" s="189" t="s">
        <v>269</v>
      </c>
      <c r="B883" s="193" t="s">
        <v>274</v>
      </c>
      <c r="C883" s="193" t="s">
        <v>275</v>
      </c>
      <c r="D883" s="194">
        <f>SUM(D884:D891)</f>
        <v>81206.799999999988</v>
      </c>
      <c r="E883" s="194"/>
      <c r="F883" s="194">
        <f>SUM(F884:F891)</f>
        <v>81206.799999999988</v>
      </c>
      <c r="G883" s="194"/>
      <c r="H883" s="194"/>
      <c r="I883" s="194">
        <f>SUM(I884:I891)</f>
        <v>123.8</v>
      </c>
      <c r="J883" s="194">
        <f>SUM(J884:J891)</f>
        <v>119.8</v>
      </c>
      <c r="K883" s="194"/>
      <c r="L883" s="194">
        <f>SUM(L884:L891)</f>
        <v>119.8</v>
      </c>
      <c r="M883" s="194"/>
      <c r="N883" s="194"/>
      <c r="O883" s="194">
        <f>SUM(O884:O891)</f>
        <v>25</v>
      </c>
      <c r="P883" s="194"/>
      <c r="Q883" s="194">
        <f>SUM(Q884:Q891)</f>
        <v>25</v>
      </c>
      <c r="R883" s="194"/>
      <c r="S883" s="194"/>
      <c r="T883" s="196">
        <f>J883/I883</f>
        <v>0.96768982229402256</v>
      </c>
      <c r="U883" s="196">
        <f t="shared" si="159"/>
        <v>0.20868113522537562</v>
      </c>
    </row>
    <row r="884" spans="1:21" ht="33.75" hidden="1" x14ac:dyDescent="0.25">
      <c r="A884" s="189" t="s">
        <v>603</v>
      </c>
      <c r="B884" s="193" t="s">
        <v>274</v>
      </c>
      <c r="C884" s="193" t="s">
        <v>275</v>
      </c>
      <c r="D884" s="194">
        <f>F884</f>
        <v>80500</v>
      </c>
      <c r="E884" s="194"/>
      <c r="F884" s="194">
        <f>F893</f>
        <v>80500</v>
      </c>
      <c r="G884" s="194"/>
      <c r="H884" s="194"/>
      <c r="I884" s="194">
        <f t="shared" ref="I884:Q884" si="164">I893</f>
        <v>0</v>
      </c>
      <c r="J884" s="194">
        <f t="shared" si="164"/>
        <v>0</v>
      </c>
      <c r="K884" s="194"/>
      <c r="L884" s="194">
        <f t="shared" si="164"/>
        <v>0</v>
      </c>
      <c r="M884" s="194"/>
      <c r="N884" s="194"/>
      <c r="O884" s="194">
        <f t="shared" si="164"/>
        <v>0</v>
      </c>
      <c r="P884" s="194"/>
      <c r="Q884" s="194">
        <f t="shared" si="164"/>
        <v>0</v>
      </c>
      <c r="R884" s="194"/>
      <c r="S884" s="194"/>
      <c r="T884" s="196">
        <f t="shared" ref="T884" si="165">J884/D884</f>
        <v>0</v>
      </c>
      <c r="U884" s="196">
        <v>0</v>
      </c>
    </row>
    <row r="885" spans="1:21" ht="33.75" hidden="1" x14ac:dyDescent="0.25">
      <c r="A885" s="197" t="s">
        <v>611</v>
      </c>
      <c r="B885" s="193" t="s">
        <v>274</v>
      </c>
      <c r="C885" s="193" t="s">
        <v>275</v>
      </c>
      <c r="D885" s="194">
        <f t="shared" ref="D885:D887" si="166">F885</f>
        <v>0</v>
      </c>
      <c r="E885" s="194"/>
      <c r="F885" s="194">
        <v>0</v>
      </c>
      <c r="G885" s="194"/>
      <c r="H885" s="194"/>
      <c r="I885" s="194">
        <v>0</v>
      </c>
      <c r="J885" s="194">
        <v>0</v>
      </c>
      <c r="K885" s="194"/>
      <c r="L885" s="194">
        <v>0</v>
      </c>
      <c r="M885" s="194"/>
      <c r="N885" s="194"/>
      <c r="O885" s="194">
        <v>0</v>
      </c>
      <c r="P885" s="194"/>
      <c r="Q885" s="194">
        <v>0</v>
      </c>
      <c r="R885" s="194"/>
      <c r="S885" s="194"/>
      <c r="T885" s="196">
        <v>0</v>
      </c>
      <c r="U885" s="196">
        <v>0</v>
      </c>
    </row>
    <row r="886" spans="1:21" ht="45" hidden="1" x14ac:dyDescent="0.25">
      <c r="A886" s="197" t="s">
        <v>612</v>
      </c>
      <c r="B886" s="193" t="s">
        <v>274</v>
      </c>
      <c r="C886" s="193" t="s">
        <v>275</v>
      </c>
      <c r="D886" s="194">
        <f t="shared" si="166"/>
        <v>0</v>
      </c>
      <c r="E886" s="194"/>
      <c r="F886" s="194">
        <v>0</v>
      </c>
      <c r="G886" s="194"/>
      <c r="H886" s="194"/>
      <c r="I886" s="194">
        <v>0</v>
      </c>
      <c r="J886" s="194">
        <v>0</v>
      </c>
      <c r="K886" s="194"/>
      <c r="L886" s="194">
        <v>0</v>
      </c>
      <c r="M886" s="194"/>
      <c r="N886" s="194"/>
      <c r="O886" s="194">
        <v>0</v>
      </c>
      <c r="P886" s="194"/>
      <c r="Q886" s="194">
        <v>0</v>
      </c>
      <c r="R886" s="194"/>
      <c r="S886" s="194"/>
      <c r="T886" s="196">
        <v>0</v>
      </c>
      <c r="U886" s="196">
        <v>0</v>
      </c>
    </row>
    <row r="887" spans="1:21" ht="33.75" hidden="1" x14ac:dyDescent="0.25">
      <c r="A887" s="197" t="s">
        <v>613</v>
      </c>
      <c r="B887" s="193" t="s">
        <v>274</v>
      </c>
      <c r="C887" s="193" t="s">
        <v>275</v>
      </c>
      <c r="D887" s="194">
        <f t="shared" si="166"/>
        <v>0</v>
      </c>
      <c r="E887" s="194"/>
      <c r="F887" s="194">
        <v>0</v>
      </c>
      <c r="G887" s="194"/>
      <c r="H887" s="194"/>
      <c r="I887" s="194">
        <v>0</v>
      </c>
      <c r="J887" s="194">
        <v>0</v>
      </c>
      <c r="K887" s="194"/>
      <c r="L887" s="194">
        <v>0</v>
      </c>
      <c r="M887" s="194"/>
      <c r="N887" s="194"/>
      <c r="O887" s="194">
        <v>0</v>
      </c>
      <c r="P887" s="194"/>
      <c r="Q887" s="194">
        <v>0</v>
      </c>
      <c r="R887" s="194"/>
      <c r="S887" s="194"/>
      <c r="T887" s="196">
        <v>0</v>
      </c>
      <c r="U887" s="196">
        <v>0</v>
      </c>
    </row>
    <row r="888" spans="1:21" ht="22.5" hidden="1" x14ac:dyDescent="0.25">
      <c r="A888" s="189" t="s">
        <v>614</v>
      </c>
      <c r="B888" s="193" t="s">
        <v>274</v>
      </c>
      <c r="C888" s="193" t="s">
        <v>275</v>
      </c>
      <c r="D888" s="194">
        <f>F888</f>
        <v>117</v>
      </c>
      <c r="E888" s="194"/>
      <c r="F888" s="194">
        <f>F895</f>
        <v>117</v>
      </c>
      <c r="G888" s="194"/>
      <c r="H888" s="194"/>
      <c r="I888" s="194">
        <f t="shared" ref="I888:Q888" si="167">I895</f>
        <v>20</v>
      </c>
      <c r="J888" s="194">
        <f t="shared" si="167"/>
        <v>16</v>
      </c>
      <c r="K888" s="194"/>
      <c r="L888" s="194">
        <f t="shared" si="167"/>
        <v>16</v>
      </c>
      <c r="M888" s="194"/>
      <c r="N888" s="194"/>
      <c r="O888" s="194">
        <f t="shared" si="167"/>
        <v>16</v>
      </c>
      <c r="P888" s="194"/>
      <c r="Q888" s="194">
        <f t="shared" si="167"/>
        <v>16</v>
      </c>
      <c r="R888" s="194"/>
      <c r="S888" s="194"/>
      <c r="T888" s="196">
        <f t="shared" ref="T888:T889" si="168">J888/I888</f>
        <v>0.8</v>
      </c>
      <c r="U888" s="196">
        <f t="shared" si="159"/>
        <v>1</v>
      </c>
    </row>
    <row r="889" spans="1:21" ht="33.75" hidden="1" x14ac:dyDescent="0.25">
      <c r="A889" s="189" t="s">
        <v>615</v>
      </c>
      <c r="B889" s="193" t="s">
        <v>274</v>
      </c>
      <c r="C889" s="193" t="s">
        <v>275</v>
      </c>
      <c r="D889" s="194">
        <f>F889</f>
        <v>587.9</v>
      </c>
      <c r="E889" s="194"/>
      <c r="F889" s="194">
        <f>F899+F903+F905</f>
        <v>587.9</v>
      </c>
      <c r="G889" s="194"/>
      <c r="H889" s="194"/>
      <c r="I889" s="194">
        <f t="shared" ref="I889:Q889" si="169">I903+I905</f>
        <v>103.8</v>
      </c>
      <c r="J889" s="194">
        <f t="shared" si="169"/>
        <v>103.8</v>
      </c>
      <c r="K889" s="194"/>
      <c r="L889" s="194">
        <f t="shared" si="169"/>
        <v>103.8</v>
      </c>
      <c r="M889" s="194"/>
      <c r="N889" s="194"/>
      <c r="O889" s="194">
        <f t="shared" si="169"/>
        <v>9</v>
      </c>
      <c r="P889" s="194"/>
      <c r="Q889" s="194">
        <f t="shared" si="169"/>
        <v>9</v>
      </c>
      <c r="R889" s="194"/>
      <c r="S889" s="194"/>
      <c r="T889" s="196">
        <f t="shared" si="168"/>
        <v>1</v>
      </c>
      <c r="U889" s="196">
        <f t="shared" si="159"/>
        <v>8.6705202312138727E-2</v>
      </c>
    </row>
    <row r="890" spans="1:21" hidden="1" x14ac:dyDescent="0.25">
      <c r="A890" s="189" t="s">
        <v>616</v>
      </c>
      <c r="B890" s="193" t="s">
        <v>274</v>
      </c>
      <c r="C890" s="193" t="s">
        <v>275</v>
      </c>
      <c r="D890" s="194">
        <f>F890</f>
        <v>1.9</v>
      </c>
      <c r="E890" s="194"/>
      <c r="F890" s="194">
        <f>F897</f>
        <v>1.9</v>
      </c>
      <c r="G890" s="194"/>
      <c r="H890" s="194"/>
      <c r="I890" s="194">
        <f t="shared" ref="I890:Q890" si="170">I897</f>
        <v>0</v>
      </c>
      <c r="J890" s="194">
        <f t="shared" si="170"/>
        <v>0</v>
      </c>
      <c r="K890" s="194"/>
      <c r="L890" s="194">
        <f t="shared" si="170"/>
        <v>0</v>
      </c>
      <c r="M890" s="194"/>
      <c r="N890" s="194"/>
      <c r="O890" s="194">
        <f t="shared" si="170"/>
        <v>0</v>
      </c>
      <c r="P890" s="194"/>
      <c r="Q890" s="194">
        <f t="shared" si="170"/>
        <v>0</v>
      </c>
      <c r="R890" s="194"/>
      <c r="S890" s="194"/>
      <c r="T890" s="196">
        <f>J890/D890</f>
        <v>0</v>
      </c>
      <c r="U890" s="196">
        <v>0</v>
      </c>
    </row>
    <row r="891" spans="1:21" ht="33.75" hidden="1" x14ac:dyDescent="0.25">
      <c r="A891" s="189" t="s">
        <v>617</v>
      </c>
      <c r="B891" s="193" t="s">
        <v>274</v>
      </c>
      <c r="C891" s="193" t="s">
        <v>275</v>
      </c>
      <c r="D891" s="194">
        <f>F891</f>
        <v>0</v>
      </c>
      <c r="E891" s="194"/>
      <c r="F891" s="194">
        <f>F901</f>
        <v>0</v>
      </c>
      <c r="G891" s="194"/>
      <c r="H891" s="194"/>
      <c r="I891" s="194">
        <f t="shared" ref="I891:Q891" si="171">I901</f>
        <v>0</v>
      </c>
      <c r="J891" s="194">
        <f t="shared" si="171"/>
        <v>0</v>
      </c>
      <c r="K891" s="194"/>
      <c r="L891" s="194">
        <f t="shared" si="171"/>
        <v>0</v>
      </c>
      <c r="M891" s="194"/>
      <c r="N891" s="194"/>
      <c r="O891" s="194">
        <f t="shared" si="171"/>
        <v>0</v>
      </c>
      <c r="P891" s="194"/>
      <c r="Q891" s="194">
        <f t="shared" si="171"/>
        <v>0</v>
      </c>
      <c r="R891" s="194"/>
      <c r="S891" s="194"/>
      <c r="T891" s="196">
        <v>0</v>
      </c>
      <c r="U891" s="196">
        <v>0</v>
      </c>
    </row>
    <row r="892" spans="1:21" hidden="1" x14ac:dyDescent="0.25">
      <c r="A892" s="596" t="s">
        <v>618</v>
      </c>
      <c r="B892" s="596"/>
      <c r="C892" s="596"/>
      <c r="D892" s="596"/>
      <c r="E892" s="596"/>
      <c r="F892" s="596"/>
      <c r="G892" s="596"/>
      <c r="H892" s="596"/>
      <c r="I892" s="596"/>
      <c r="J892" s="596"/>
      <c r="K892" s="596"/>
      <c r="L892" s="596"/>
      <c r="M892" s="596"/>
      <c r="N892" s="596"/>
      <c r="O892" s="596"/>
      <c r="P892" s="596"/>
      <c r="Q892" s="596"/>
      <c r="R892" s="596"/>
      <c r="S892" s="596"/>
      <c r="T892" s="596"/>
      <c r="U892" s="596"/>
    </row>
    <row r="893" spans="1:21" ht="33.75" hidden="1" x14ac:dyDescent="0.25">
      <c r="A893" s="189" t="s">
        <v>603</v>
      </c>
      <c r="B893" s="193" t="s">
        <v>274</v>
      </c>
      <c r="C893" s="193" t="s">
        <v>275</v>
      </c>
      <c r="D893" s="194">
        <f>F893</f>
        <v>80500</v>
      </c>
      <c r="E893" s="194"/>
      <c r="F893" s="194">
        <v>80500</v>
      </c>
      <c r="G893" s="194"/>
      <c r="H893" s="194"/>
      <c r="I893" s="194">
        <v>0</v>
      </c>
      <c r="J893" s="194">
        <v>0</v>
      </c>
      <c r="K893" s="194"/>
      <c r="L893" s="194">
        <v>0</v>
      </c>
      <c r="M893" s="194"/>
      <c r="N893" s="194"/>
      <c r="O893" s="194">
        <v>0</v>
      </c>
      <c r="P893" s="194"/>
      <c r="Q893" s="194">
        <v>0</v>
      </c>
      <c r="R893" s="194"/>
      <c r="S893" s="194"/>
      <c r="T893" s="196">
        <f>J893/D893</f>
        <v>0</v>
      </c>
      <c r="U893" s="196">
        <v>0</v>
      </c>
    </row>
    <row r="894" spans="1:21" hidden="1" x14ac:dyDescent="0.25">
      <c r="A894" s="596" t="s">
        <v>619</v>
      </c>
      <c r="B894" s="596"/>
      <c r="C894" s="596"/>
      <c r="D894" s="596"/>
      <c r="E894" s="596"/>
      <c r="F894" s="596"/>
      <c r="G894" s="596"/>
      <c r="H894" s="596"/>
      <c r="I894" s="596"/>
      <c r="J894" s="596"/>
      <c r="K894" s="596"/>
      <c r="L894" s="596"/>
      <c r="M894" s="596"/>
      <c r="N894" s="596"/>
      <c r="O894" s="596"/>
      <c r="P894" s="596"/>
      <c r="Q894" s="596"/>
      <c r="R894" s="596"/>
      <c r="S894" s="596"/>
      <c r="T894" s="596"/>
      <c r="U894" s="596"/>
    </row>
    <row r="895" spans="1:21" ht="22.5" hidden="1" x14ac:dyDescent="0.25">
      <c r="A895" s="189" t="s">
        <v>614</v>
      </c>
      <c r="B895" s="193" t="s">
        <v>274</v>
      </c>
      <c r="C895" s="193" t="s">
        <v>275</v>
      </c>
      <c r="D895" s="194">
        <f>F895</f>
        <v>117</v>
      </c>
      <c r="E895" s="194"/>
      <c r="F895" s="194">
        <v>117</v>
      </c>
      <c r="G895" s="194"/>
      <c r="H895" s="194"/>
      <c r="I895" s="194">
        <v>20</v>
      </c>
      <c r="J895" s="194">
        <v>16</v>
      </c>
      <c r="K895" s="194"/>
      <c r="L895" s="194">
        <v>16</v>
      </c>
      <c r="M895" s="194"/>
      <c r="N895" s="194"/>
      <c r="O895" s="194">
        <v>16</v>
      </c>
      <c r="P895" s="194"/>
      <c r="Q895" s="194">
        <v>16</v>
      </c>
      <c r="R895" s="194"/>
      <c r="S895" s="194"/>
      <c r="T895" s="196">
        <f t="shared" ref="T895" si="172">J895/I895</f>
        <v>0.8</v>
      </c>
      <c r="U895" s="196">
        <f t="shared" si="159"/>
        <v>1</v>
      </c>
    </row>
    <row r="896" spans="1:21" hidden="1" x14ac:dyDescent="0.25">
      <c r="A896" s="596" t="s">
        <v>620</v>
      </c>
      <c r="B896" s="596"/>
      <c r="C896" s="596"/>
      <c r="D896" s="596"/>
      <c r="E896" s="596"/>
      <c r="F896" s="596"/>
      <c r="G896" s="596"/>
      <c r="H896" s="596"/>
      <c r="I896" s="596"/>
      <c r="J896" s="596"/>
      <c r="K896" s="596"/>
      <c r="L896" s="596"/>
      <c r="M896" s="596"/>
      <c r="N896" s="596"/>
      <c r="O896" s="596"/>
      <c r="P896" s="596"/>
      <c r="Q896" s="596"/>
      <c r="R896" s="596"/>
      <c r="S896" s="596"/>
      <c r="T896" s="596"/>
      <c r="U896" s="596"/>
    </row>
    <row r="897" spans="1:21" hidden="1" x14ac:dyDescent="0.25">
      <c r="A897" s="189" t="s">
        <v>621</v>
      </c>
      <c r="B897" s="193" t="s">
        <v>274</v>
      </c>
      <c r="C897" s="193" t="s">
        <v>275</v>
      </c>
      <c r="D897" s="194">
        <f>F897</f>
        <v>1.9</v>
      </c>
      <c r="E897" s="194"/>
      <c r="F897" s="194">
        <v>1.9</v>
      </c>
      <c r="G897" s="194"/>
      <c r="H897" s="194"/>
      <c r="I897" s="194">
        <v>0</v>
      </c>
      <c r="J897" s="194">
        <v>0</v>
      </c>
      <c r="K897" s="194"/>
      <c r="L897" s="194">
        <v>0</v>
      </c>
      <c r="M897" s="194"/>
      <c r="N897" s="194"/>
      <c r="O897" s="194">
        <v>0</v>
      </c>
      <c r="P897" s="194"/>
      <c r="Q897" s="194">
        <v>0</v>
      </c>
      <c r="R897" s="194"/>
      <c r="S897" s="194"/>
      <c r="T897" s="196">
        <f>J897/D897</f>
        <v>0</v>
      </c>
      <c r="U897" s="196">
        <v>0</v>
      </c>
    </row>
    <row r="898" spans="1:21" hidden="1" x14ac:dyDescent="0.25">
      <c r="A898" s="603" t="s">
        <v>622</v>
      </c>
      <c r="B898" s="596"/>
      <c r="C898" s="596"/>
      <c r="D898" s="596"/>
      <c r="E898" s="596"/>
      <c r="F898" s="596"/>
      <c r="G898" s="596"/>
      <c r="H898" s="596"/>
      <c r="I898" s="596"/>
      <c r="J898" s="596"/>
      <c r="K898" s="596"/>
      <c r="L898" s="596"/>
      <c r="M898" s="596"/>
      <c r="N898" s="596"/>
      <c r="O898" s="596"/>
      <c r="P898" s="596"/>
      <c r="Q898" s="596"/>
      <c r="R898" s="596"/>
      <c r="S898" s="596"/>
      <c r="T898" s="596"/>
      <c r="U898" s="596"/>
    </row>
    <row r="899" spans="1:21" ht="33.75" hidden="1" x14ac:dyDescent="0.25">
      <c r="A899" s="189" t="s">
        <v>615</v>
      </c>
      <c r="B899" s="193" t="s">
        <v>274</v>
      </c>
      <c r="C899" s="193" t="s">
        <v>275</v>
      </c>
      <c r="D899" s="194">
        <f>F899</f>
        <v>0</v>
      </c>
      <c r="E899" s="194"/>
      <c r="F899" s="194">
        <v>0</v>
      </c>
      <c r="G899" s="194"/>
      <c r="H899" s="194"/>
      <c r="I899" s="194">
        <v>0</v>
      </c>
      <c r="J899" s="194">
        <v>0</v>
      </c>
      <c r="K899" s="194"/>
      <c r="L899" s="194">
        <v>0</v>
      </c>
      <c r="M899" s="194"/>
      <c r="N899" s="194"/>
      <c r="O899" s="194">
        <v>0</v>
      </c>
      <c r="P899" s="194"/>
      <c r="Q899" s="194">
        <v>0</v>
      </c>
      <c r="R899" s="194"/>
      <c r="S899" s="194"/>
      <c r="T899" s="196">
        <v>0</v>
      </c>
      <c r="U899" s="196">
        <v>0</v>
      </c>
    </row>
    <row r="900" spans="1:21" hidden="1" x14ac:dyDescent="0.25">
      <c r="A900" s="603" t="s">
        <v>623</v>
      </c>
      <c r="B900" s="596"/>
      <c r="C900" s="596"/>
      <c r="D900" s="596"/>
      <c r="E900" s="596"/>
      <c r="F900" s="596"/>
      <c r="G900" s="596"/>
      <c r="H900" s="596"/>
      <c r="I900" s="596"/>
      <c r="J900" s="596"/>
      <c r="K900" s="596"/>
      <c r="L900" s="596"/>
      <c r="M900" s="596"/>
      <c r="N900" s="596"/>
      <c r="O900" s="596"/>
      <c r="P900" s="596"/>
      <c r="Q900" s="596"/>
      <c r="R900" s="596"/>
      <c r="S900" s="596"/>
      <c r="T900" s="596"/>
      <c r="U900" s="596"/>
    </row>
    <row r="901" spans="1:21" ht="33.75" hidden="1" x14ac:dyDescent="0.25">
      <c r="A901" s="189" t="s">
        <v>617</v>
      </c>
      <c r="B901" s="193" t="s">
        <v>274</v>
      </c>
      <c r="C901" s="193" t="s">
        <v>275</v>
      </c>
      <c r="D901" s="194">
        <f>F901</f>
        <v>0</v>
      </c>
      <c r="E901" s="194"/>
      <c r="F901" s="194">
        <v>0</v>
      </c>
      <c r="G901" s="194"/>
      <c r="H901" s="194"/>
      <c r="I901" s="194">
        <v>0</v>
      </c>
      <c r="J901" s="194">
        <v>0</v>
      </c>
      <c r="K901" s="194"/>
      <c r="L901" s="194">
        <v>0</v>
      </c>
      <c r="M901" s="194"/>
      <c r="N901" s="194"/>
      <c r="O901" s="194">
        <v>0</v>
      </c>
      <c r="P901" s="194"/>
      <c r="Q901" s="194">
        <v>0</v>
      </c>
      <c r="R901" s="194"/>
      <c r="S901" s="194"/>
      <c r="T901" s="196">
        <v>0</v>
      </c>
      <c r="U901" s="196">
        <v>0</v>
      </c>
    </row>
    <row r="902" spans="1:21" hidden="1" x14ac:dyDescent="0.25">
      <c r="A902" s="603" t="s">
        <v>624</v>
      </c>
      <c r="B902" s="596"/>
      <c r="C902" s="596"/>
      <c r="D902" s="596"/>
      <c r="E902" s="596"/>
      <c r="F902" s="596"/>
      <c r="G902" s="596"/>
      <c r="H902" s="596"/>
      <c r="I902" s="596"/>
      <c r="J902" s="596"/>
      <c r="K902" s="596"/>
      <c r="L902" s="596"/>
      <c r="M902" s="596"/>
      <c r="N902" s="596"/>
      <c r="O902" s="596"/>
      <c r="P902" s="596"/>
      <c r="Q902" s="596"/>
      <c r="R902" s="596"/>
      <c r="S902" s="596"/>
      <c r="T902" s="596"/>
      <c r="U902" s="596"/>
    </row>
    <row r="903" spans="1:21" ht="33.75" hidden="1" x14ac:dyDescent="0.25">
      <c r="A903" s="189" t="s">
        <v>615</v>
      </c>
      <c r="B903" s="193" t="s">
        <v>274</v>
      </c>
      <c r="C903" s="193" t="s">
        <v>275</v>
      </c>
      <c r="D903" s="194">
        <f>F903</f>
        <v>276.39999999999998</v>
      </c>
      <c r="E903" s="194"/>
      <c r="F903" s="194">
        <v>276.39999999999998</v>
      </c>
      <c r="G903" s="194"/>
      <c r="H903" s="194"/>
      <c r="I903" s="194">
        <v>0</v>
      </c>
      <c r="J903" s="194">
        <v>0</v>
      </c>
      <c r="K903" s="194"/>
      <c r="L903" s="194">
        <v>0</v>
      </c>
      <c r="M903" s="194"/>
      <c r="N903" s="194"/>
      <c r="O903" s="194">
        <v>0</v>
      </c>
      <c r="P903" s="194"/>
      <c r="Q903" s="194">
        <v>0</v>
      </c>
      <c r="R903" s="194"/>
      <c r="S903" s="194"/>
      <c r="T903" s="196">
        <f>J903/D903</f>
        <v>0</v>
      </c>
      <c r="U903" s="196">
        <v>0</v>
      </c>
    </row>
    <row r="904" spans="1:21" hidden="1" x14ac:dyDescent="0.25">
      <c r="A904" s="596" t="s">
        <v>625</v>
      </c>
      <c r="B904" s="596"/>
      <c r="C904" s="596"/>
      <c r="D904" s="596"/>
      <c r="E904" s="596"/>
      <c r="F904" s="596"/>
      <c r="G904" s="596"/>
      <c r="H904" s="596"/>
      <c r="I904" s="596"/>
      <c r="J904" s="596"/>
      <c r="K904" s="596"/>
      <c r="L904" s="596"/>
      <c r="M904" s="596"/>
      <c r="N904" s="596"/>
      <c r="O904" s="596"/>
      <c r="P904" s="596"/>
      <c r="Q904" s="596"/>
      <c r="R904" s="596"/>
      <c r="S904" s="596"/>
      <c r="T904" s="596"/>
      <c r="U904" s="596"/>
    </row>
    <row r="905" spans="1:21" ht="33.75" hidden="1" x14ac:dyDescent="0.25">
      <c r="A905" s="189" t="s">
        <v>615</v>
      </c>
      <c r="B905" s="193" t="s">
        <v>274</v>
      </c>
      <c r="C905" s="193" t="s">
        <v>275</v>
      </c>
      <c r="D905" s="198">
        <f>F905</f>
        <v>311.5</v>
      </c>
      <c r="E905" s="198"/>
      <c r="F905" s="198">
        <v>311.5</v>
      </c>
      <c r="G905" s="198"/>
      <c r="H905" s="198"/>
      <c r="I905" s="198">
        <v>103.8</v>
      </c>
      <c r="J905" s="199">
        <v>103.8</v>
      </c>
      <c r="K905" s="198"/>
      <c r="L905" s="199">
        <v>103.8</v>
      </c>
      <c r="M905" s="198"/>
      <c r="N905" s="198"/>
      <c r="O905" s="200">
        <v>9</v>
      </c>
      <c r="P905" s="198"/>
      <c r="Q905" s="200">
        <v>9</v>
      </c>
      <c r="R905" s="198"/>
      <c r="S905" s="198"/>
      <c r="T905" s="196">
        <f t="shared" ref="T905" si="173">J905/I905</f>
        <v>1</v>
      </c>
      <c r="U905" s="196">
        <f t="shared" si="159"/>
        <v>8.6705202312138727E-2</v>
      </c>
    </row>
    <row r="906" spans="1:21" x14ac:dyDescent="0.25">
      <c r="A906" s="593" t="s">
        <v>626</v>
      </c>
      <c r="B906" s="594"/>
      <c r="C906" s="594"/>
      <c r="D906" s="594"/>
      <c r="E906" s="594"/>
      <c r="F906" s="594"/>
      <c r="G906" s="594"/>
      <c r="H906" s="594"/>
      <c r="I906" s="594"/>
      <c r="J906" s="594"/>
      <c r="K906" s="594"/>
      <c r="L906" s="594"/>
      <c r="M906" s="594"/>
      <c r="N906" s="594"/>
      <c r="O906" s="594"/>
      <c r="P906" s="594"/>
      <c r="Q906" s="594"/>
      <c r="R906" s="594"/>
      <c r="S906" s="594"/>
      <c r="T906" s="594"/>
      <c r="U906" s="595"/>
    </row>
    <row r="907" spans="1:21" ht="22.5" x14ac:dyDescent="0.25">
      <c r="A907" s="189" t="s">
        <v>269</v>
      </c>
      <c r="B907" s="193" t="s">
        <v>274</v>
      </c>
      <c r="C907" s="193" t="s">
        <v>275</v>
      </c>
      <c r="D907" s="194">
        <f>D913+D912</f>
        <v>2214.5</v>
      </c>
      <c r="E907" s="194"/>
      <c r="F907" s="194">
        <f>F913+F912</f>
        <v>2214.5</v>
      </c>
      <c r="G907" s="194"/>
      <c r="H907" s="194"/>
      <c r="I907" s="194">
        <f>I913+I912</f>
        <v>349.20000000000005</v>
      </c>
      <c r="J907" s="194">
        <f>J913+J912</f>
        <v>234.3</v>
      </c>
      <c r="K907" s="194"/>
      <c r="L907" s="194">
        <f>L913+L912</f>
        <v>234.3</v>
      </c>
      <c r="M907" s="194"/>
      <c r="N907" s="198"/>
      <c r="O907" s="194">
        <f>O913+O912</f>
        <v>168.2</v>
      </c>
      <c r="P907" s="194"/>
      <c r="Q907" s="194">
        <f>Q913+Q912</f>
        <v>168.2</v>
      </c>
      <c r="R907" s="194"/>
      <c r="S907" s="194"/>
      <c r="T907" s="196">
        <f t="shared" ref="T907" si="174">J907/I907</f>
        <v>0.67096219931271472</v>
      </c>
      <c r="U907" s="196">
        <f t="shared" si="159"/>
        <v>0.71788305591122481</v>
      </c>
    </row>
    <row r="908" spans="1:21" ht="33.75" hidden="1" x14ac:dyDescent="0.25">
      <c r="A908" s="189" t="s">
        <v>603</v>
      </c>
      <c r="B908" s="193" t="s">
        <v>274</v>
      </c>
      <c r="C908" s="193" t="s">
        <v>275</v>
      </c>
      <c r="D908" s="194">
        <v>0</v>
      </c>
      <c r="E908" s="194"/>
      <c r="F908" s="194">
        <v>0</v>
      </c>
      <c r="G908" s="194"/>
      <c r="H908" s="194"/>
      <c r="I908" s="194">
        <v>0</v>
      </c>
      <c r="J908" s="194">
        <v>0</v>
      </c>
      <c r="K908" s="194"/>
      <c r="L908" s="194">
        <v>0</v>
      </c>
      <c r="M908" s="194"/>
      <c r="N908" s="194"/>
      <c r="O908" s="194">
        <v>0</v>
      </c>
      <c r="P908" s="194"/>
      <c r="Q908" s="194">
        <v>0</v>
      </c>
      <c r="R908" s="194"/>
      <c r="S908" s="194"/>
      <c r="T908" s="196">
        <v>0</v>
      </c>
      <c r="U908" s="196">
        <v>0</v>
      </c>
    </row>
    <row r="909" spans="1:21" ht="33.75" hidden="1" x14ac:dyDescent="0.25">
      <c r="A909" s="197" t="s">
        <v>611</v>
      </c>
      <c r="B909" s="193" t="s">
        <v>274</v>
      </c>
      <c r="C909" s="193" t="s">
        <v>275</v>
      </c>
      <c r="D909" s="194">
        <f t="shared" ref="D909:D911" si="175">F909</f>
        <v>0</v>
      </c>
      <c r="E909" s="194"/>
      <c r="F909" s="194">
        <v>0</v>
      </c>
      <c r="G909" s="194"/>
      <c r="H909" s="194"/>
      <c r="I909" s="194">
        <v>0</v>
      </c>
      <c r="J909" s="194">
        <v>0</v>
      </c>
      <c r="K909" s="194"/>
      <c r="L909" s="194">
        <v>0</v>
      </c>
      <c r="M909" s="194"/>
      <c r="N909" s="194"/>
      <c r="O909" s="194">
        <v>0</v>
      </c>
      <c r="P909" s="194"/>
      <c r="Q909" s="194">
        <v>0</v>
      </c>
      <c r="R909" s="194"/>
      <c r="S909" s="194"/>
      <c r="T909" s="196">
        <v>0</v>
      </c>
      <c r="U909" s="196">
        <v>0</v>
      </c>
    </row>
    <row r="910" spans="1:21" ht="33.75" hidden="1" x14ac:dyDescent="0.25">
      <c r="A910" s="197" t="s">
        <v>627</v>
      </c>
      <c r="B910" s="193" t="s">
        <v>274</v>
      </c>
      <c r="C910" s="193" t="s">
        <v>275</v>
      </c>
      <c r="D910" s="194">
        <f t="shared" si="175"/>
        <v>0</v>
      </c>
      <c r="E910" s="194"/>
      <c r="F910" s="194">
        <v>0</v>
      </c>
      <c r="G910" s="194"/>
      <c r="H910" s="194"/>
      <c r="I910" s="194">
        <v>0</v>
      </c>
      <c r="J910" s="194">
        <v>0</v>
      </c>
      <c r="K910" s="194"/>
      <c r="L910" s="194">
        <v>0</v>
      </c>
      <c r="M910" s="194"/>
      <c r="N910" s="194"/>
      <c r="O910" s="194">
        <v>0</v>
      </c>
      <c r="P910" s="194"/>
      <c r="Q910" s="194">
        <v>0</v>
      </c>
      <c r="R910" s="194"/>
      <c r="S910" s="194"/>
      <c r="T910" s="196">
        <v>0</v>
      </c>
      <c r="U910" s="196">
        <v>0</v>
      </c>
    </row>
    <row r="911" spans="1:21" ht="33.75" hidden="1" x14ac:dyDescent="0.25">
      <c r="A911" s="197" t="s">
        <v>613</v>
      </c>
      <c r="B911" s="193" t="s">
        <v>274</v>
      </c>
      <c r="C911" s="193" t="s">
        <v>275</v>
      </c>
      <c r="D911" s="194">
        <f t="shared" si="175"/>
        <v>0</v>
      </c>
      <c r="E911" s="194"/>
      <c r="F911" s="194">
        <f>F934+F938+F940</f>
        <v>0</v>
      </c>
      <c r="G911" s="194"/>
      <c r="H911" s="194"/>
      <c r="I911" s="194">
        <f t="shared" ref="I911:Q911" si="176">I934+I938+I940</f>
        <v>0</v>
      </c>
      <c r="J911" s="194">
        <f t="shared" si="176"/>
        <v>0</v>
      </c>
      <c r="K911" s="194"/>
      <c r="L911" s="194">
        <f t="shared" si="176"/>
        <v>0</v>
      </c>
      <c r="M911" s="194"/>
      <c r="N911" s="194"/>
      <c r="O911" s="194">
        <f t="shared" si="176"/>
        <v>0</v>
      </c>
      <c r="P911" s="194"/>
      <c r="Q911" s="194">
        <f t="shared" si="176"/>
        <v>0</v>
      </c>
      <c r="R911" s="194"/>
      <c r="S911" s="194"/>
      <c r="T911" s="196">
        <v>0</v>
      </c>
      <c r="U911" s="196">
        <v>0</v>
      </c>
    </row>
    <row r="912" spans="1:21" ht="33.75" hidden="1" x14ac:dyDescent="0.25">
      <c r="A912" s="189" t="s">
        <v>628</v>
      </c>
      <c r="B912" s="193" t="s">
        <v>274</v>
      </c>
      <c r="C912" s="193" t="s">
        <v>275</v>
      </c>
      <c r="D912" s="194">
        <f>D918+D916</f>
        <v>1531.1000000000001</v>
      </c>
      <c r="E912" s="194"/>
      <c r="F912" s="194">
        <f>F916+F918</f>
        <v>1531.1000000000001</v>
      </c>
      <c r="G912" s="194"/>
      <c r="H912" s="194"/>
      <c r="I912" s="194">
        <f>I918+I916</f>
        <v>207.60000000000002</v>
      </c>
      <c r="J912" s="194">
        <f>J918+J916</f>
        <v>92.7</v>
      </c>
      <c r="K912" s="194"/>
      <c r="L912" s="194">
        <f>L918+L916</f>
        <v>92.7</v>
      </c>
      <c r="M912" s="194"/>
      <c r="N912" s="194"/>
      <c r="O912" s="194">
        <f>O918+O916</f>
        <v>92.7</v>
      </c>
      <c r="P912" s="194"/>
      <c r="Q912" s="194">
        <f>Q918+Q916</f>
        <v>92.7</v>
      </c>
      <c r="R912" s="194"/>
      <c r="S912" s="194"/>
      <c r="T912" s="196">
        <f t="shared" ref="T912:T913" si="177">J912/I912</f>
        <v>0.44653179190751441</v>
      </c>
      <c r="U912" s="196">
        <f t="shared" si="159"/>
        <v>1</v>
      </c>
    </row>
    <row r="913" spans="1:21" ht="33.75" hidden="1" x14ac:dyDescent="0.25">
      <c r="A913" s="189" t="s">
        <v>615</v>
      </c>
      <c r="B913" s="193" t="s">
        <v>274</v>
      </c>
      <c r="C913" s="193" t="s">
        <v>275</v>
      </c>
      <c r="D913" s="194">
        <f>D920+D922+D924+D926+D932+D930+D928</f>
        <v>683.4</v>
      </c>
      <c r="E913" s="194"/>
      <c r="F913" s="194">
        <f>F920+F922+F924+F926+F928+F930+F932</f>
        <v>683.40000000000009</v>
      </c>
      <c r="G913" s="194"/>
      <c r="H913" s="194"/>
      <c r="I913" s="194">
        <f t="shared" ref="I913:Q913" si="178">I920+I922+I924+I926+I928+I930+I932</f>
        <v>141.6</v>
      </c>
      <c r="J913" s="194">
        <f t="shared" si="178"/>
        <v>141.6</v>
      </c>
      <c r="K913" s="194"/>
      <c r="L913" s="194">
        <f t="shared" si="178"/>
        <v>141.6</v>
      </c>
      <c r="M913" s="194"/>
      <c r="N913" s="194"/>
      <c r="O913" s="194">
        <f t="shared" si="178"/>
        <v>75.5</v>
      </c>
      <c r="P913" s="194"/>
      <c r="Q913" s="194">
        <f t="shared" si="178"/>
        <v>75.5</v>
      </c>
      <c r="R913" s="194"/>
      <c r="S913" s="194"/>
      <c r="T913" s="196">
        <f t="shared" si="177"/>
        <v>1</v>
      </c>
      <c r="U913" s="196">
        <f t="shared" si="159"/>
        <v>0.53319209039548021</v>
      </c>
    </row>
    <row r="914" spans="1:21" ht="22.5" hidden="1" x14ac:dyDescent="0.25">
      <c r="A914" s="189" t="s">
        <v>629</v>
      </c>
      <c r="B914" s="193" t="s">
        <v>274</v>
      </c>
      <c r="C914" s="193" t="s">
        <v>275</v>
      </c>
      <c r="D914" s="194">
        <f>F914</f>
        <v>0</v>
      </c>
      <c r="E914" s="194"/>
      <c r="F914" s="194">
        <f>F936</f>
        <v>0</v>
      </c>
      <c r="G914" s="194"/>
      <c r="H914" s="194"/>
      <c r="I914" s="194">
        <v>0</v>
      </c>
      <c r="J914" s="194">
        <v>0</v>
      </c>
      <c r="K914" s="194"/>
      <c r="L914" s="194">
        <v>0</v>
      </c>
      <c r="M914" s="194"/>
      <c r="N914" s="194"/>
      <c r="O914" s="194">
        <v>0</v>
      </c>
      <c r="P914" s="194"/>
      <c r="Q914" s="194">
        <v>0</v>
      </c>
      <c r="R914" s="194"/>
      <c r="S914" s="194"/>
      <c r="T914" s="196">
        <v>0</v>
      </c>
      <c r="U914" s="196">
        <v>0</v>
      </c>
    </row>
    <row r="915" spans="1:21" hidden="1" x14ac:dyDescent="0.25">
      <c r="A915" s="596" t="s">
        <v>630</v>
      </c>
      <c r="B915" s="596"/>
      <c r="C915" s="596"/>
      <c r="D915" s="596"/>
      <c r="E915" s="596"/>
      <c r="F915" s="596"/>
      <c r="G915" s="596"/>
      <c r="H915" s="596"/>
      <c r="I915" s="596"/>
      <c r="J915" s="596"/>
      <c r="K915" s="596"/>
      <c r="L915" s="596"/>
      <c r="M915" s="596"/>
      <c r="N915" s="596"/>
      <c r="O915" s="596"/>
      <c r="P915" s="596"/>
      <c r="Q915" s="596"/>
      <c r="R915" s="596"/>
      <c r="S915" s="596"/>
      <c r="T915" s="596"/>
      <c r="U915" s="596"/>
    </row>
    <row r="916" spans="1:21" ht="33.75" hidden="1" x14ac:dyDescent="0.25">
      <c r="A916" s="189" t="s">
        <v>628</v>
      </c>
      <c r="B916" s="193" t="s">
        <v>274</v>
      </c>
      <c r="C916" s="193" t="s">
        <v>275</v>
      </c>
      <c r="D916" s="198">
        <f>F916</f>
        <v>442.7</v>
      </c>
      <c r="E916" s="198"/>
      <c r="F916" s="198">
        <v>442.7</v>
      </c>
      <c r="G916" s="198"/>
      <c r="H916" s="198"/>
      <c r="I916" s="194">
        <v>80.400000000000006</v>
      </c>
      <c r="J916" s="194">
        <v>80.400000000000006</v>
      </c>
      <c r="K916" s="198"/>
      <c r="L916" s="194">
        <v>80.400000000000006</v>
      </c>
      <c r="M916" s="198"/>
      <c r="N916" s="198"/>
      <c r="O916" s="194">
        <v>80.400000000000006</v>
      </c>
      <c r="P916" s="198"/>
      <c r="Q916" s="194">
        <v>80.400000000000006</v>
      </c>
      <c r="R916" s="198"/>
      <c r="S916" s="198"/>
      <c r="T916" s="196">
        <f t="shared" ref="T916" si="179">J916/I916</f>
        <v>1</v>
      </c>
      <c r="U916" s="196">
        <f t="shared" si="159"/>
        <v>1</v>
      </c>
    </row>
    <row r="917" spans="1:21" hidden="1" x14ac:dyDescent="0.25">
      <c r="A917" s="596" t="s">
        <v>631</v>
      </c>
      <c r="B917" s="596"/>
      <c r="C917" s="596"/>
      <c r="D917" s="596"/>
      <c r="E917" s="596"/>
      <c r="F917" s="596"/>
      <c r="G917" s="596"/>
      <c r="H917" s="596"/>
      <c r="I917" s="596"/>
      <c r="J917" s="596"/>
      <c r="K917" s="596"/>
      <c r="L917" s="596"/>
      <c r="M917" s="596"/>
      <c r="N917" s="596"/>
      <c r="O917" s="596"/>
      <c r="P917" s="596"/>
      <c r="Q917" s="596"/>
      <c r="R917" s="596"/>
      <c r="S917" s="596"/>
      <c r="T917" s="596"/>
      <c r="U917" s="596"/>
    </row>
    <row r="918" spans="1:21" ht="33.75" hidden="1" x14ac:dyDescent="0.25">
      <c r="A918" s="189" t="s">
        <v>628</v>
      </c>
      <c r="B918" s="193" t="s">
        <v>274</v>
      </c>
      <c r="C918" s="193" t="s">
        <v>275</v>
      </c>
      <c r="D918" s="200">
        <f>F918</f>
        <v>1088.4000000000001</v>
      </c>
      <c r="E918" s="198"/>
      <c r="F918" s="200">
        <v>1088.4000000000001</v>
      </c>
      <c r="G918" s="198"/>
      <c r="H918" s="198"/>
      <c r="I918" s="194">
        <v>127.2</v>
      </c>
      <c r="J918" s="198">
        <v>12.3</v>
      </c>
      <c r="K918" s="198"/>
      <c r="L918" s="198">
        <v>12.3</v>
      </c>
      <c r="M918" s="198"/>
      <c r="N918" s="198"/>
      <c r="O918" s="198">
        <v>12.3</v>
      </c>
      <c r="P918" s="198"/>
      <c r="Q918" s="194">
        <v>12.3</v>
      </c>
      <c r="R918" s="198"/>
      <c r="S918" s="198"/>
      <c r="T918" s="196">
        <f t="shared" ref="T918" si="180">J918/I918</f>
        <v>9.6698113207547176E-2</v>
      </c>
      <c r="U918" s="196">
        <f t="shared" si="159"/>
        <v>1</v>
      </c>
    </row>
    <row r="919" spans="1:21" hidden="1" x14ac:dyDescent="0.25">
      <c r="A919" s="596" t="s">
        <v>632</v>
      </c>
      <c r="B919" s="596"/>
      <c r="C919" s="596"/>
      <c r="D919" s="596"/>
      <c r="E919" s="596"/>
      <c r="F919" s="596"/>
      <c r="G919" s="596"/>
      <c r="H919" s="596"/>
      <c r="I919" s="596"/>
      <c r="J919" s="596"/>
      <c r="K919" s="596"/>
      <c r="L919" s="596"/>
      <c r="M919" s="596"/>
      <c r="N919" s="596"/>
      <c r="O919" s="596"/>
      <c r="P919" s="596"/>
      <c r="Q919" s="596"/>
      <c r="R919" s="596"/>
      <c r="S919" s="596"/>
      <c r="T919" s="596"/>
      <c r="U919" s="596"/>
    </row>
    <row r="920" spans="1:21" ht="33.75" hidden="1" x14ac:dyDescent="0.25">
      <c r="A920" s="189" t="s">
        <v>615</v>
      </c>
      <c r="B920" s="193" t="s">
        <v>274</v>
      </c>
      <c r="C920" s="193" t="s">
        <v>275</v>
      </c>
      <c r="D920" s="194">
        <f>F920</f>
        <v>139</v>
      </c>
      <c r="E920" s="198"/>
      <c r="F920" s="194">
        <v>139</v>
      </c>
      <c r="G920" s="198"/>
      <c r="H920" s="198"/>
      <c r="I920" s="199">
        <v>0</v>
      </c>
      <c r="J920" s="199">
        <v>0</v>
      </c>
      <c r="K920" s="199"/>
      <c r="L920" s="199">
        <v>0</v>
      </c>
      <c r="M920" s="199"/>
      <c r="N920" s="199"/>
      <c r="O920" s="199">
        <v>0</v>
      </c>
      <c r="P920" s="199"/>
      <c r="Q920" s="199">
        <v>0</v>
      </c>
      <c r="R920" s="199"/>
      <c r="S920" s="199"/>
      <c r="T920" s="196">
        <f>J920/D920</f>
        <v>0</v>
      </c>
      <c r="U920" s="196">
        <v>0</v>
      </c>
    </row>
    <row r="921" spans="1:21" hidden="1" x14ac:dyDescent="0.25">
      <c r="A921" s="596" t="s">
        <v>633</v>
      </c>
      <c r="B921" s="596"/>
      <c r="C921" s="596"/>
      <c r="D921" s="596"/>
      <c r="E921" s="596"/>
      <c r="F921" s="596"/>
      <c r="G921" s="596"/>
      <c r="H921" s="596"/>
      <c r="I921" s="596"/>
      <c r="J921" s="596"/>
      <c r="K921" s="596"/>
      <c r="L921" s="596"/>
      <c r="M921" s="596"/>
      <c r="N921" s="596"/>
      <c r="O921" s="596"/>
      <c r="P921" s="596"/>
      <c r="Q921" s="596"/>
      <c r="R921" s="596"/>
      <c r="S921" s="596"/>
      <c r="T921" s="596"/>
      <c r="U921" s="596"/>
    </row>
    <row r="922" spans="1:21" ht="33.75" hidden="1" x14ac:dyDescent="0.25">
      <c r="A922" s="189" t="s">
        <v>615</v>
      </c>
      <c r="B922" s="193" t="s">
        <v>274</v>
      </c>
      <c r="C922" s="193" t="s">
        <v>275</v>
      </c>
      <c r="D922" s="194">
        <f>F922</f>
        <v>73</v>
      </c>
      <c r="E922" s="198"/>
      <c r="F922" s="194">
        <v>73</v>
      </c>
      <c r="G922" s="198"/>
      <c r="H922" s="198"/>
      <c r="I922" s="199">
        <v>0</v>
      </c>
      <c r="J922" s="199">
        <v>0</v>
      </c>
      <c r="K922" s="199"/>
      <c r="L922" s="199">
        <v>0</v>
      </c>
      <c r="M922" s="199"/>
      <c r="N922" s="199"/>
      <c r="O922" s="199">
        <v>0</v>
      </c>
      <c r="P922" s="199"/>
      <c r="Q922" s="199">
        <v>0</v>
      </c>
      <c r="R922" s="199"/>
      <c r="S922" s="199"/>
      <c r="T922" s="196">
        <f>J922/D922</f>
        <v>0</v>
      </c>
      <c r="U922" s="196">
        <v>0</v>
      </c>
    </row>
    <row r="923" spans="1:21" hidden="1" x14ac:dyDescent="0.25">
      <c r="A923" s="596" t="s">
        <v>634</v>
      </c>
      <c r="B923" s="596"/>
      <c r="C923" s="596"/>
      <c r="D923" s="596"/>
      <c r="E923" s="596"/>
      <c r="F923" s="596"/>
      <c r="G923" s="596"/>
      <c r="H923" s="596"/>
      <c r="I923" s="596"/>
      <c r="J923" s="596"/>
      <c r="K923" s="596"/>
      <c r="L923" s="596"/>
      <c r="M923" s="596"/>
      <c r="N923" s="596"/>
      <c r="O923" s="596"/>
      <c r="P923" s="596"/>
      <c r="Q923" s="596"/>
      <c r="R923" s="596"/>
      <c r="S923" s="596"/>
      <c r="T923" s="596"/>
      <c r="U923" s="596"/>
    </row>
    <row r="924" spans="1:21" ht="33.75" hidden="1" x14ac:dyDescent="0.25">
      <c r="A924" s="189" t="s">
        <v>615</v>
      </c>
      <c r="B924" s="193" t="s">
        <v>274</v>
      </c>
      <c r="C924" s="193" t="s">
        <v>275</v>
      </c>
      <c r="D924" s="194">
        <f>F924</f>
        <v>50.6</v>
      </c>
      <c r="E924" s="198"/>
      <c r="F924" s="194">
        <v>50.6</v>
      </c>
      <c r="G924" s="198"/>
      <c r="H924" s="198"/>
      <c r="I924" s="199">
        <v>0</v>
      </c>
      <c r="J924" s="199">
        <v>0</v>
      </c>
      <c r="K924" s="199"/>
      <c r="L924" s="199">
        <v>0</v>
      </c>
      <c r="M924" s="199"/>
      <c r="N924" s="199"/>
      <c r="O924" s="199">
        <v>0</v>
      </c>
      <c r="P924" s="199"/>
      <c r="Q924" s="199">
        <v>0</v>
      </c>
      <c r="R924" s="199"/>
      <c r="S924" s="199"/>
      <c r="T924" s="196">
        <f>J924/D924</f>
        <v>0</v>
      </c>
      <c r="U924" s="196">
        <v>0</v>
      </c>
    </row>
    <row r="925" spans="1:21" hidden="1" x14ac:dyDescent="0.25">
      <c r="A925" s="596" t="s">
        <v>635</v>
      </c>
      <c r="B925" s="596"/>
      <c r="C925" s="596"/>
      <c r="D925" s="596"/>
      <c r="E925" s="596"/>
      <c r="F925" s="596"/>
      <c r="G925" s="596"/>
      <c r="H925" s="596"/>
      <c r="I925" s="596"/>
      <c r="J925" s="596"/>
      <c r="K925" s="596"/>
      <c r="L925" s="596"/>
      <c r="M925" s="596"/>
      <c r="N925" s="596"/>
      <c r="O925" s="596"/>
      <c r="P925" s="596"/>
      <c r="Q925" s="596"/>
      <c r="R925" s="596"/>
      <c r="S925" s="596"/>
      <c r="T925" s="596"/>
      <c r="U925" s="596"/>
    </row>
    <row r="926" spans="1:21" ht="33.75" hidden="1" x14ac:dyDescent="0.25">
      <c r="A926" s="189" t="s">
        <v>615</v>
      </c>
      <c r="B926" s="193" t="s">
        <v>274</v>
      </c>
      <c r="C926" s="193" t="s">
        <v>275</v>
      </c>
      <c r="D926" s="194">
        <f>F926</f>
        <v>72.8</v>
      </c>
      <c r="E926" s="198"/>
      <c r="F926" s="194">
        <v>72.8</v>
      </c>
      <c r="G926" s="198"/>
      <c r="H926" s="198"/>
      <c r="I926" s="199">
        <v>0</v>
      </c>
      <c r="J926" s="199">
        <v>0</v>
      </c>
      <c r="K926" s="199"/>
      <c r="L926" s="199">
        <v>0</v>
      </c>
      <c r="M926" s="199"/>
      <c r="N926" s="199"/>
      <c r="O926" s="199">
        <v>0</v>
      </c>
      <c r="P926" s="199"/>
      <c r="Q926" s="199">
        <v>0</v>
      </c>
      <c r="R926" s="199"/>
      <c r="S926" s="199"/>
      <c r="T926" s="196">
        <f>J926/D926</f>
        <v>0</v>
      </c>
      <c r="U926" s="196">
        <v>0</v>
      </c>
    </row>
    <row r="927" spans="1:21" hidden="1" x14ac:dyDescent="0.25">
      <c r="A927" s="596" t="s">
        <v>636</v>
      </c>
      <c r="B927" s="596"/>
      <c r="C927" s="596"/>
      <c r="D927" s="596"/>
      <c r="E927" s="596"/>
      <c r="F927" s="596"/>
      <c r="G927" s="596"/>
      <c r="H927" s="596"/>
      <c r="I927" s="596"/>
      <c r="J927" s="596"/>
      <c r="K927" s="596"/>
      <c r="L927" s="596"/>
      <c r="M927" s="596"/>
      <c r="N927" s="596"/>
      <c r="O927" s="596"/>
      <c r="P927" s="596"/>
      <c r="Q927" s="596"/>
      <c r="R927" s="596"/>
      <c r="S927" s="596"/>
      <c r="T927" s="596"/>
      <c r="U927" s="596"/>
    </row>
    <row r="928" spans="1:21" ht="33.75" hidden="1" x14ac:dyDescent="0.25">
      <c r="A928" s="189" t="s">
        <v>615</v>
      </c>
      <c r="B928" s="193" t="s">
        <v>274</v>
      </c>
      <c r="C928" s="193" t="s">
        <v>275</v>
      </c>
      <c r="D928" s="198">
        <f>F928</f>
        <v>134.4</v>
      </c>
      <c r="E928" s="198"/>
      <c r="F928" s="198">
        <v>134.4</v>
      </c>
      <c r="G928" s="198"/>
      <c r="H928" s="198"/>
      <c r="I928" s="199">
        <v>134.4</v>
      </c>
      <c r="J928" s="199">
        <v>134.4</v>
      </c>
      <c r="K928" s="199"/>
      <c r="L928" s="199">
        <v>134.4</v>
      </c>
      <c r="M928" s="199"/>
      <c r="N928" s="199"/>
      <c r="O928" s="199">
        <v>75.5</v>
      </c>
      <c r="P928" s="199"/>
      <c r="Q928" s="199">
        <v>75.5</v>
      </c>
      <c r="R928" s="199"/>
      <c r="S928" s="199"/>
      <c r="T928" s="196">
        <f t="shared" ref="T928" si="181">J928/I928</f>
        <v>1</v>
      </c>
      <c r="U928" s="196">
        <f t="shared" si="159"/>
        <v>0.56175595238095233</v>
      </c>
    </row>
    <row r="929" spans="1:21" hidden="1" x14ac:dyDescent="0.25">
      <c r="A929" s="596" t="s">
        <v>637</v>
      </c>
      <c r="B929" s="596"/>
      <c r="C929" s="596"/>
      <c r="D929" s="596"/>
      <c r="E929" s="596"/>
      <c r="F929" s="596"/>
      <c r="G929" s="596"/>
      <c r="H929" s="596"/>
      <c r="I929" s="596"/>
      <c r="J929" s="596"/>
      <c r="K929" s="596"/>
      <c r="L929" s="596"/>
      <c r="M929" s="596"/>
      <c r="N929" s="596"/>
      <c r="O929" s="596"/>
      <c r="P929" s="596"/>
      <c r="Q929" s="596"/>
      <c r="R929" s="596"/>
      <c r="S929" s="596"/>
      <c r="T929" s="596"/>
      <c r="U929" s="596"/>
    </row>
    <row r="930" spans="1:21" ht="33.75" hidden="1" x14ac:dyDescent="0.25">
      <c r="A930" s="189" t="s">
        <v>615</v>
      </c>
      <c r="B930" s="193" t="s">
        <v>274</v>
      </c>
      <c r="C930" s="193" t="s">
        <v>275</v>
      </c>
      <c r="D930" s="199">
        <f>F930</f>
        <v>206.4</v>
      </c>
      <c r="E930" s="199"/>
      <c r="F930" s="199">
        <v>206.4</v>
      </c>
      <c r="G930" s="199"/>
      <c r="H930" s="199"/>
      <c r="I930" s="199">
        <v>0</v>
      </c>
      <c r="J930" s="199">
        <v>0</v>
      </c>
      <c r="K930" s="199"/>
      <c r="L930" s="199">
        <v>0</v>
      </c>
      <c r="M930" s="199"/>
      <c r="N930" s="199"/>
      <c r="O930" s="199">
        <v>0</v>
      </c>
      <c r="P930" s="199"/>
      <c r="Q930" s="199">
        <v>0</v>
      </c>
      <c r="R930" s="199"/>
      <c r="S930" s="199"/>
      <c r="T930" s="196">
        <f>J930/D930</f>
        <v>0</v>
      </c>
      <c r="U930" s="196">
        <v>0</v>
      </c>
    </row>
    <row r="931" spans="1:21" hidden="1" x14ac:dyDescent="0.25">
      <c r="A931" s="596" t="s">
        <v>638</v>
      </c>
      <c r="B931" s="596"/>
      <c r="C931" s="596"/>
      <c r="D931" s="596"/>
      <c r="E931" s="596"/>
      <c r="F931" s="596"/>
      <c r="G931" s="596"/>
      <c r="H931" s="596"/>
      <c r="I931" s="596"/>
      <c r="J931" s="596"/>
      <c r="K931" s="596"/>
      <c r="L931" s="596"/>
      <c r="M931" s="596"/>
      <c r="N931" s="596"/>
      <c r="O931" s="596"/>
      <c r="P931" s="596"/>
      <c r="Q931" s="596"/>
      <c r="R931" s="596"/>
      <c r="S931" s="596"/>
      <c r="T931" s="596"/>
      <c r="U931" s="596"/>
    </row>
    <row r="932" spans="1:21" ht="33.75" hidden="1" x14ac:dyDescent="0.25">
      <c r="A932" s="189" t="s">
        <v>615</v>
      </c>
      <c r="B932" s="193" t="s">
        <v>274</v>
      </c>
      <c r="C932" s="193" t="s">
        <v>275</v>
      </c>
      <c r="D932" s="199">
        <f>F932</f>
        <v>7.2</v>
      </c>
      <c r="E932" s="199"/>
      <c r="F932" s="199">
        <v>7.2</v>
      </c>
      <c r="G932" s="199"/>
      <c r="H932" s="199"/>
      <c r="I932" s="199">
        <v>7.2</v>
      </c>
      <c r="J932" s="199">
        <v>7.2</v>
      </c>
      <c r="K932" s="199"/>
      <c r="L932" s="199">
        <v>7.2</v>
      </c>
      <c r="M932" s="199"/>
      <c r="N932" s="199"/>
      <c r="O932" s="199">
        <v>0</v>
      </c>
      <c r="P932" s="199"/>
      <c r="Q932" s="199">
        <v>0</v>
      </c>
      <c r="R932" s="199"/>
      <c r="S932" s="199"/>
      <c r="T932" s="196">
        <f t="shared" ref="T932" si="182">J932/I932</f>
        <v>1</v>
      </c>
      <c r="U932" s="196">
        <f t="shared" si="159"/>
        <v>0</v>
      </c>
    </row>
    <row r="933" spans="1:21" hidden="1" x14ac:dyDescent="0.25">
      <c r="A933" s="597" t="s">
        <v>639</v>
      </c>
      <c r="B933" s="598"/>
      <c r="C933" s="598"/>
      <c r="D933" s="598"/>
      <c r="E933" s="598"/>
      <c r="F933" s="598"/>
      <c r="G933" s="598"/>
      <c r="H933" s="598"/>
      <c r="I933" s="598"/>
      <c r="J933" s="598"/>
      <c r="K933" s="598"/>
      <c r="L933" s="598"/>
      <c r="M933" s="598"/>
      <c r="N933" s="598"/>
      <c r="O933" s="598"/>
      <c r="P933" s="598"/>
      <c r="Q933" s="598"/>
      <c r="R933" s="598"/>
      <c r="S933" s="598"/>
      <c r="T933" s="598"/>
      <c r="U933" s="599"/>
    </row>
    <row r="934" spans="1:21" ht="33.75" hidden="1" x14ac:dyDescent="0.25">
      <c r="A934" s="189" t="s">
        <v>640</v>
      </c>
      <c r="B934" s="193" t="s">
        <v>274</v>
      </c>
      <c r="C934" s="193" t="s">
        <v>275</v>
      </c>
      <c r="D934" s="194">
        <f>F934</f>
        <v>0</v>
      </c>
      <c r="E934" s="194"/>
      <c r="F934" s="194">
        <v>0</v>
      </c>
      <c r="G934" s="194"/>
      <c r="H934" s="194"/>
      <c r="I934" s="194">
        <v>0</v>
      </c>
      <c r="J934" s="194">
        <v>0</v>
      </c>
      <c r="K934" s="194"/>
      <c r="L934" s="194">
        <v>0</v>
      </c>
      <c r="M934" s="194"/>
      <c r="N934" s="194"/>
      <c r="O934" s="194">
        <v>0</v>
      </c>
      <c r="P934" s="194"/>
      <c r="Q934" s="194">
        <v>0</v>
      </c>
      <c r="R934" s="194"/>
      <c r="S934" s="194"/>
      <c r="T934" s="196">
        <v>0</v>
      </c>
      <c r="U934" s="196">
        <v>0</v>
      </c>
    </row>
    <row r="935" spans="1:21" hidden="1" x14ac:dyDescent="0.25">
      <c r="A935" s="597" t="s">
        <v>641</v>
      </c>
      <c r="B935" s="598"/>
      <c r="C935" s="598"/>
      <c r="D935" s="598"/>
      <c r="E935" s="598"/>
      <c r="F935" s="598"/>
      <c r="G935" s="598"/>
      <c r="H935" s="598"/>
      <c r="I935" s="598"/>
      <c r="J935" s="598"/>
      <c r="K935" s="598"/>
      <c r="L935" s="598"/>
      <c r="M935" s="598"/>
      <c r="N935" s="598"/>
      <c r="O935" s="598"/>
      <c r="P935" s="598"/>
      <c r="Q935" s="598"/>
      <c r="R935" s="598"/>
      <c r="S935" s="598"/>
      <c r="T935" s="598"/>
      <c r="U935" s="599"/>
    </row>
    <row r="936" spans="1:21" ht="22.5" hidden="1" x14ac:dyDescent="0.25">
      <c r="A936" s="189" t="s">
        <v>629</v>
      </c>
      <c r="B936" s="193" t="s">
        <v>274</v>
      </c>
      <c r="C936" s="193" t="s">
        <v>275</v>
      </c>
      <c r="D936" s="194">
        <f>F936</f>
        <v>0</v>
      </c>
      <c r="E936" s="194"/>
      <c r="F936" s="194">
        <v>0</v>
      </c>
      <c r="G936" s="194"/>
      <c r="H936" s="194"/>
      <c r="I936" s="194">
        <v>0</v>
      </c>
      <c r="J936" s="194">
        <v>0</v>
      </c>
      <c r="K936" s="194"/>
      <c r="L936" s="194">
        <v>0</v>
      </c>
      <c r="M936" s="194"/>
      <c r="N936" s="194"/>
      <c r="O936" s="194">
        <v>0</v>
      </c>
      <c r="P936" s="194"/>
      <c r="Q936" s="194">
        <v>0</v>
      </c>
      <c r="R936" s="194"/>
      <c r="S936" s="194"/>
      <c r="T936" s="196">
        <v>0</v>
      </c>
      <c r="U936" s="196">
        <v>0</v>
      </c>
    </row>
    <row r="937" spans="1:21" hidden="1" x14ac:dyDescent="0.25">
      <c r="A937" s="597" t="s">
        <v>642</v>
      </c>
      <c r="B937" s="598"/>
      <c r="C937" s="598"/>
      <c r="D937" s="598"/>
      <c r="E937" s="598"/>
      <c r="F937" s="598"/>
      <c r="G937" s="598"/>
      <c r="H937" s="598"/>
      <c r="I937" s="598"/>
      <c r="J937" s="598"/>
      <c r="K937" s="598"/>
      <c r="L937" s="598"/>
      <c r="M937" s="598"/>
      <c r="N937" s="598"/>
      <c r="O937" s="598"/>
      <c r="P937" s="598"/>
      <c r="Q937" s="598"/>
      <c r="R937" s="598"/>
      <c r="S937" s="598"/>
      <c r="T937" s="598"/>
      <c r="U937" s="599"/>
    </row>
    <row r="938" spans="1:21" ht="33.75" hidden="1" x14ac:dyDescent="0.25">
      <c r="A938" s="189" t="s">
        <v>640</v>
      </c>
      <c r="B938" s="193" t="s">
        <v>274</v>
      </c>
      <c r="C938" s="193" t="s">
        <v>275</v>
      </c>
      <c r="D938" s="194">
        <f>F938</f>
        <v>0</v>
      </c>
      <c r="E938" s="194"/>
      <c r="F938" s="194">
        <v>0</v>
      </c>
      <c r="G938" s="194"/>
      <c r="H938" s="194"/>
      <c r="I938" s="194">
        <v>0</v>
      </c>
      <c r="J938" s="194">
        <v>0</v>
      </c>
      <c r="K938" s="194"/>
      <c r="L938" s="194">
        <v>0</v>
      </c>
      <c r="M938" s="194"/>
      <c r="N938" s="194"/>
      <c r="O938" s="194">
        <v>0</v>
      </c>
      <c r="P938" s="194"/>
      <c r="Q938" s="194">
        <v>0</v>
      </c>
      <c r="R938" s="194"/>
      <c r="S938" s="194"/>
      <c r="T938" s="196">
        <v>0</v>
      </c>
      <c r="U938" s="196">
        <v>0</v>
      </c>
    </row>
    <row r="939" spans="1:21" hidden="1" x14ac:dyDescent="0.25">
      <c r="A939" s="597" t="s">
        <v>643</v>
      </c>
      <c r="B939" s="598"/>
      <c r="C939" s="598"/>
      <c r="D939" s="598"/>
      <c r="E939" s="598"/>
      <c r="F939" s="598"/>
      <c r="G939" s="598"/>
      <c r="H939" s="598"/>
      <c r="I939" s="598"/>
      <c r="J939" s="598"/>
      <c r="K939" s="598"/>
      <c r="L939" s="598"/>
      <c r="M939" s="598"/>
      <c r="N939" s="598"/>
      <c r="O939" s="598"/>
      <c r="P939" s="598"/>
      <c r="Q939" s="598"/>
      <c r="R939" s="598"/>
      <c r="S939" s="598"/>
      <c r="T939" s="598"/>
      <c r="U939" s="599"/>
    </row>
    <row r="940" spans="1:21" ht="33.75" hidden="1" x14ac:dyDescent="0.25">
      <c r="A940" s="189" t="s">
        <v>640</v>
      </c>
      <c r="B940" s="193" t="s">
        <v>274</v>
      </c>
      <c r="C940" s="193" t="s">
        <v>275</v>
      </c>
      <c r="D940" s="194">
        <f>F940</f>
        <v>0</v>
      </c>
      <c r="E940" s="194"/>
      <c r="F940" s="194">
        <v>0</v>
      </c>
      <c r="G940" s="194"/>
      <c r="H940" s="194"/>
      <c r="I940" s="194">
        <v>0</v>
      </c>
      <c r="J940" s="194">
        <v>0</v>
      </c>
      <c r="K940" s="194"/>
      <c r="L940" s="194">
        <v>0</v>
      </c>
      <c r="M940" s="194"/>
      <c r="N940" s="194"/>
      <c r="O940" s="194">
        <v>0</v>
      </c>
      <c r="P940" s="194"/>
      <c r="Q940" s="194">
        <v>0</v>
      </c>
      <c r="R940" s="194"/>
      <c r="S940" s="194"/>
      <c r="T940" s="196">
        <v>0</v>
      </c>
      <c r="U940" s="196">
        <v>0</v>
      </c>
    </row>
    <row r="941" spans="1:21" x14ac:dyDescent="0.25">
      <c r="A941" s="593" t="s">
        <v>644</v>
      </c>
      <c r="B941" s="594"/>
      <c r="C941" s="594"/>
      <c r="D941" s="594"/>
      <c r="E941" s="594"/>
      <c r="F941" s="594"/>
      <c r="G941" s="594"/>
      <c r="H941" s="594"/>
      <c r="I941" s="594"/>
      <c r="J941" s="594"/>
      <c r="K941" s="594"/>
      <c r="L941" s="594"/>
      <c r="M941" s="594"/>
      <c r="N941" s="594"/>
      <c r="O941" s="594"/>
      <c r="P941" s="594"/>
      <c r="Q941" s="594"/>
      <c r="R941" s="594"/>
      <c r="S941" s="594"/>
      <c r="T941" s="594"/>
      <c r="U941" s="595"/>
    </row>
    <row r="942" spans="1:21" ht="22.5" x14ac:dyDescent="0.25">
      <c r="A942" s="189" t="s">
        <v>269</v>
      </c>
      <c r="B942" s="193" t="s">
        <v>274</v>
      </c>
      <c r="C942" s="193" t="s">
        <v>275</v>
      </c>
      <c r="D942" s="195">
        <f>SUM(D943:D949)</f>
        <v>10333.5</v>
      </c>
      <c r="E942" s="195"/>
      <c r="F942" s="195">
        <f>SUM(F943:F949)</f>
        <v>10333.5</v>
      </c>
      <c r="G942" s="204"/>
      <c r="H942" s="204"/>
      <c r="I942" s="195">
        <f>SUM(I943:I949)</f>
        <v>10.8</v>
      </c>
      <c r="J942" s="195">
        <f>SUM(J943:J949)</f>
        <v>10</v>
      </c>
      <c r="K942" s="204"/>
      <c r="L942" s="195">
        <f>SUM(L943:L949)</f>
        <v>10</v>
      </c>
      <c r="M942" s="204"/>
      <c r="N942" s="204"/>
      <c r="O942" s="195">
        <f>SUM(O943:O949)</f>
        <v>10</v>
      </c>
      <c r="P942" s="204"/>
      <c r="Q942" s="195">
        <f>SUM(Q943:Q949)</f>
        <v>10</v>
      </c>
      <c r="R942" s="204"/>
      <c r="S942" s="204"/>
      <c r="T942" s="196">
        <f t="shared" ref="T942:T943" si="183">J942/I942</f>
        <v>0.92592592592592582</v>
      </c>
      <c r="U942" s="196">
        <f t="shared" si="159"/>
        <v>1</v>
      </c>
    </row>
    <row r="943" spans="1:21" ht="33.75" hidden="1" x14ac:dyDescent="0.25">
      <c r="A943" s="189" t="s">
        <v>603</v>
      </c>
      <c r="B943" s="193" t="s">
        <v>274</v>
      </c>
      <c r="C943" s="193" t="s">
        <v>275</v>
      </c>
      <c r="D943" s="204">
        <f>F943</f>
        <v>10.8</v>
      </c>
      <c r="E943" s="204"/>
      <c r="F943" s="204">
        <f>F951+F953+F959</f>
        <v>10.8</v>
      </c>
      <c r="G943" s="204"/>
      <c r="H943" s="204"/>
      <c r="I943" s="204">
        <f t="shared" ref="I943:Q943" si="184">I951+I953+I959</f>
        <v>10.8</v>
      </c>
      <c r="J943" s="204">
        <f t="shared" si="184"/>
        <v>10</v>
      </c>
      <c r="K943" s="204"/>
      <c r="L943" s="204">
        <f t="shared" si="184"/>
        <v>10</v>
      </c>
      <c r="M943" s="204"/>
      <c r="N943" s="204"/>
      <c r="O943" s="204">
        <f t="shared" si="184"/>
        <v>10</v>
      </c>
      <c r="P943" s="204"/>
      <c r="Q943" s="204">
        <f t="shared" si="184"/>
        <v>10</v>
      </c>
      <c r="R943" s="204"/>
      <c r="S943" s="204"/>
      <c r="T943" s="196">
        <f t="shared" si="183"/>
        <v>0.92592592592592582</v>
      </c>
      <c r="U943" s="196">
        <f t="shared" si="159"/>
        <v>1</v>
      </c>
    </row>
    <row r="944" spans="1:21" ht="33.75" hidden="1" x14ac:dyDescent="0.25">
      <c r="A944" s="197" t="s">
        <v>611</v>
      </c>
      <c r="B944" s="193" t="s">
        <v>274</v>
      </c>
      <c r="C944" s="193" t="s">
        <v>275</v>
      </c>
      <c r="D944" s="194">
        <f t="shared" ref="D944:D946" si="185">F944</f>
        <v>0</v>
      </c>
      <c r="E944" s="194"/>
      <c r="F944" s="194">
        <f>F955</f>
        <v>0</v>
      </c>
      <c r="G944" s="194"/>
      <c r="H944" s="194"/>
      <c r="I944" s="194">
        <f t="shared" ref="I944:Q944" si="186">I955</f>
        <v>0</v>
      </c>
      <c r="J944" s="194">
        <f t="shared" si="186"/>
        <v>0</v>
      </c>
      <c r="K944" s="194"/>
      <c r="L944" s="194">
        <f t="shared" si="186"/>
        <v>0</v>
      </c>
      <c r="M944" s="194"/>
      <c r="N944" s="194"/>
      <c r="O944" s="194">
        <f t="shared" si="186"/>
        <v>0</v>
      </c>
      <c r="P944" s="194"/>
      <c r="Q944" s="194">
        <f t="shared" si="186"/>
        <v>0</v>
      </c>
      <c r="R944" s="194"/>
      <c r="S944" s="194"/>
      <c r="T944" s="196">
        <v>0</v>
      </c>
      <c r="U944" s="196">
        <v>0</v>
      </c>
    </row>
    <row r="945" spans="1:21" ht="45" hidden="1" x14ac:dyDescent="0.25">
      <c r="A945" s="197" t="s">
        <v>612</v>
      </c>
      <c r="B945" s="193" t="s">
        <v>274</v>
      </c>
      <c r="C945" s="193" t="s">
        <v>275</v>
      </c>
      <c r="D945" s="194">
        <f t="shared" si="185"/>
        <v>0</v>
      </c>
      <c r="E945" s="194"/>
      <c r="F945" s="194">
        <v>0</v>
      </c>
      <c r="G945" s="194"/>
      <c r="H945" s="194"/>
      <c r="I945" s="194">
        <v>0</v>
      </c>
      <c r="J945" s="194">
        <v>0</v>
      </c>
      <c r="K945" s="194"/>
      <c r="L945" s="194">
        <v>0</v>
      </c>
      <c r="M945" s="194"/>
      <c r="N945" s="194"/>
      <c r="O945" s="194">
        <v>0</v>
      </c>
      <c r="P945" s="194"/>
      <c r="Q945" s="194">
        <v>0</v>
      </c>
      <c r="R945" s="194"/>
      <c r="S945" s="194"/>
      <c r="T945" s="196">
        <v>0</v>
      </c>
      <c r="U945" s="196">
        <v>0</v>
      </c>
    </row>
    <row r="946" spans="1:21" ht="33.75" hidden="1" x14ac:dyDescent="0.25">
      <c r="A946" s="197" t="s">
        <v>613</v>
      </c>
      <c r="B946" s="193" t="s">
        <v>274</v>
      </c>
      <c r="C946" s="193" t="s">
        <v>275</v>
      </c>
      <c r="D946" s="194">
        <f t="shared" si="185"/>
        <v>0</v>
      </c>
      <c r="E946" s="194"/>
      <c r="F946" s="194">
        <f>F961</f>
        <v>0</v>
      </c>
      <c r="G946" s="194"/>
      <c r="H946" s="194"/>
      <c r="I946" s="194">
        <f t="shared" ref="I946:Q946" si="187">I961</f>
        <v>0</v>
      </c>
      <c r="J946" s="194">
        <f t="shared" si="187"/>
        <v>0</v>
      </c>
      <c r="K946" s="194"/>
      <c r="L946" s="194">
        <f t="shared" si="187"/>
        <v>0</v>
      </c>
      <c r="M946" s="194"/>
      <c r="N946" s="194"/>
      <c r="O946" s="194">
        <f t="shared" si="187"/>
        <v>0</v>
      </c>
      <c r="P946" s="194"/>
      <c r="Q946" s="194">
        <f t="shared" si="187"/>
        <v>0</v>
      </c>
      <c r="R946" s="194"/>
      <c r="S946" s="194"/>
      <c r="T946" s="196">
        <v>0</v>
      </c>
      <c r="U946" s="196">
        <v>0</v>
      </c>
    </row>
    <row r="947" spans="1:21" ht="33.75" hidden="1" x14ac:dyDescent="0.25">
      <c r="A947" s="189" t="s">
        <v>615</v>
      </c>
      <c r="B947" s="193" t="s">
        <v>274</v>
      </c>
      <c r="C947" s="193" t="s">
        <v>275</v>
      </c>
      <c r="D947" s="204">
        <f>F947</f>
        <v>62.7</v>
      </c>
      <c r="E947" s="204"/>
      <c r="F947" s="204">
        <f>F957</f>
        <v>62.7</v>
      </c>
      <c r="G947" s="204"/>
      <c r="H947" s="204"/>
      <c r="I947" s="204">
        <f t="shared" ref="I947:Q947" si="188">I957</f>
        <v>0</v>
      </c>
      <c r="J947" s="204">
        <f t="shared" si="188"/>
        <v>0</v>
      </c>
      <c r="K947" s="204"/>
      <c r="L947" s="204">
        <f t="shared" si="188"/>
        <v>0</v>
      </c>
      <c r="M947" s="204"/>
      <c r="N947" s="204"/>
      <c r="O947" s="204">
        <f t="shared" si="188"/>
        <v>0</v>
      </c>
      <c r="P947" s="204"/>
      <c r="Q947" s="204">
        <f t="shared" si="188"/>
        <v>0</v>
      </c>
      <c r="R947" s="204"/>
      <c r="S947" s="204"/>
      <c r="T947" s="196">
        <f t="shared" ref="T947:T949" si="189">J947/D947</f>
        <v>0</v>
      </c>
      <c r="U947" s="196">
        <v>0</v>
      </c>
    </row>
    <row r="948" spans="1:21" ht="56.25" hidden="1" x14ac:dyDescent="0.25">
      <c r="A948" s="189" t="s">
        <v>645</v>
      </c>
      <c r="B948" s="193" t="s">
        <v>274</v>
      </c>
      <c r="C948" s="193" t="s">
        <v>275</v>
      </c>
      <c r="D948" s="204">
        <f>D965+D970</f>
        <v>9504</v>
      </c>
      <c r="E948" s="204"/>
      <c r="F948" s="204">
        <f>F965+F970</f>
        <v>9504</v>
      </c>
      <c r="G948" s="204"/>
      <c r="H948" s="204"/>
      <c r="I948" s="204">
        <f t="shared" ref="I948:Q948" si="190">I965+I970</f>
        <v>0</v>
      </c>
      <c r="J948" s="204">
        <f t="shared" si="190"/>
        <v>0</v>
      </c>
      <c r="K948" s="204"/>
      <c r="L948" s="204">
        <f t="shared" si="190"/>
        <v>0</v>
      </c>
      <c r="M948" s="204"/>
      <c r="N948" s="204"/>
      <c r="O948" s="204">
        <f t="shared" si="190"/>
        <v>0</v>
      </c>
      <c r="P948" s="204"/>
      <c r="Q948" s="204">
        <f t="shared" si="190"/>
        <v>0</v>
      </c>
      <c r="R948" s="204"/>
      <c r="S948" s="204"/>
      <c r="T948" s="196">
        <f t="shared" si="189"/>
        <v>0</v>
      </c>
      <c r="U948" s="196">
        <v>0</v>
      </c>
    </row>
    <row r="949" spans="1:21" hidden="1" x14ac:dyDescent="0.25">
      <c r="A949" s="189" t="s">
        <v>646</v>
      </c>
      <c r="B949" s="193" t="s">
        <v>274</v>
      </c>
      <c r="C949" s="193" t="s">
        <v>275</v>
      </c>
      <c r="D949" s="195">
        <f>F949</f>
        <v>756</v>
      </c>
      <c r="E949" s="195"/>
      <c r="F949" s="195">
        <f>F963</f>
        <v>756</v>
      </c>
      <c r="G949" s="195"/>
      <c r="H949" s="195"/>
      <c r="I949" s="195">
        <f t="shared" ref="I949:Q949" si="191">I963</f>
        <v>0</v>
      </c>
      <c r="J949" s="195">
        <f t="shared" si="191"/>
        <v>0</v>
      </c>
      <c r="K949" s="195"/>
      <c r="L949" s="195">
        <f t="shared" si="191"/>
        <v>0</v>
      </c>
      <c r="M949" s="195"/>
      <c r="N949" s="195"/>
      <c r="O949" s="195">
        <f t="shared" si="191"/>
        <v>0</v>
      </c>
      <c r="P949" s="195"/>
      <c r="Q949" s="195">
        <f t="shared" si="191"/>
        <v>0</v>
      </c>
      <c r="R949" s="195"/>
      <c r="S949" s="195"/>
      <c r="T949" s="196">
        <f t="shared" si="189"/>
        <v>0</v>
      </c>
      <c r="U949" s="196">
        <v>0</v>
      </c>
    </row>
    <row r="950" spans="1:21" hidden="1" x14ac:dyDescent="0.25">
      <c r="A950" s="590" t="s">
        <v>647</v>
      </c>
      <c r="B950" s="591"/>
      <c r="C950" s="591"/>
      <c r="D950" s="591"/>
      <c r="E950" s="591"/>
      <c r="F950" s="591"/>
      <c r="G950" s="591"/>
      <c r="H950" s="591"/>
      <c r="I950" s="591"/>
      <c r="J950" s="591"/>
      <c r="K950" s="591"/>
      <c r="L950" s="591"/>
      <c r="M950" s="591"/>
      <c r="N950" s="591"/>
      <c r="O950" s="591"/>
      <c r="P950" s="591"/>
      <c r="Q950" s="591"/>
      <c r="R950" s="591"/>
      <c r="S950" s="591"/>
      <c r="T950" s="591"/>
      <c r="U950" s="592"/>
    </row>
    <row r="951" spans="1:21" ht="33.75" hidden="1" x14ac:dyDescent="0.25">
      <c r="A951" s="189" t="s">
        <v>648</v>
      </c>
      <c r="B951" s="193" t="s">
        <v>274</v>
      </c>
      <c r="C951" s="193" t="s">
        <v>275</v>
      </c>
      <c r="D951" s="204">
        <f>F951</f>
        <v>0</v>
      </c>
      <c r="E951" s="204"/>
      <c r="F951" s="204">
        <v>0</v>
      </c>
      <c r="G951" s="204"/>
      <c r="H951" s="204"/>
      <c r="I951" s="204">
        <v>0</v>
      </c>
      <c r="J951" s="204">
        <v>0</v>
      </c>
      <c r="K951" s="204"/>
      <c r="L951" s="204">
        <v>0</v>
      </c>
      <c r="M951" s="204"/>
      <c r="N951" s="204"/>
      <c r="O951" s="204">
        <v>0</v>
      </c>
      <c r="P951" s="204"/>
      <c r="Q951" s="204">
        <v>0</v>
      </c>
      <c r="R951" s="204"/>
      <c r="S951" s="204"/>
      <c r="T951" s="196">
        <v>0</v>
      </c>
      <c r="U951" s="196">
        <v>0</v>
      </c>
    </row>
    <row r="952" spans="1:21" hidden="1" x14ac:dyDescent="0.25">
      <c r="A952" s="590" t="s">
        <v>649</v>
      </c>
      <c r="B952" s="591"/>
      <c r="C952" s="591"/>
      <c r="D952" s="591"/>
      <c r="E952" s="591"/>
      <c r="F952" s="591"/>
      <c r="G952" s="591"/>
      <c r="H952" s="591"/>
      <c r="I952" s="591"/>
      <c r="J952" s="591"/>
      <c r="K952" s="591"/>
      <c r="L952" s="591"/>
      <c r="M952" s="591"/>
      <c r="N952" s="591"/>
      <c r="O952" s="591"/>
      <c r="P952" s="591"/>
      <c r="Q952" s="591"/>
      <c r="R952" s="591"/>
      <c r="S952" s="591"/>
      <c r="T952" s="591"/>
      <c r="U952" s="592"/>
    </row>
    <row r="953" spans="1:21" ht="33.75" hidden="1" x14ac:dyDescent="0.25">
      <c r="A953" s="189" t="s">
        <v>648</v>
      </c>
      <c r="B953" s="193" t="s">
        <v>274</v>
      </c>
      <c r="C953" s="193" t="s">
        <v>275</v>
      </c>
      <c r="D953" s="204">
        <f>F953</f>
        <v>0</v>
      </c>
      <c r="E953" s="204"/>
      <c r="F953" s="204">
        <v>0</v>
      </c>
      <c r="G953" s="204"/>
      <c r="H953" s="204"/>
      <c r="I953" s="204">
        <v>0</v>
      </c>
      <c r="J953" s="204">
        <v>0</v>
      </c>
      <c r="K953" s="204"/>
      <c r="L953" s="204">
        <v>0</v>
      </c>
      <c r="M953" s="204"/>
      <c r="N953" s="204"/>
      <c r="O953" s="204">
        <v>0</v>
      </c>
      <c r="P953" s="204"/>
      <c r="Q953" s="204">
        <v>0</v>
      </c>
      <c r="R953" s="204"/>
      <c r="S953" s="204"/>
      <c r="T953" s="196">
        <v>0</v>
      </c>
      <c r="U953" s="196">
        <v>0</v>
      </c>
    </row>
    <row r="954" spans="1:21" hidden="1" x14ac:dyDescent="0.25">
      <c r="A954" s="590" t="s">
        <v>650</v>
      </c>
      <c r="B954" s="591"/>
      <c r="C954" s="591"/>
      <c r="D954" s="591"/>
      <c r="E954" s="591"/>
      <c r="F954" s="591"/>
      <c r="G954" s="591"/>
      <c r="H954" s="591"/>
      <c r="I954" s="591"/>
      <c r="J954" s="591"/>
      <c r="K954" s="591"/>
      <c r="L954" s="591"/>
      <c r="M954" s="591"/>
      <c r="N954" s="591"/>
      <c r="O954" s="591"/>
      <c r="P954" s="591"/>
      <c r="Q954" s="591"/>
      <c r="R954" s="591"/>
      <c r="S954" s="591"/>
      <c r="T954" s="591"/>
      <c r="U954" s="592"/>
    </row>
    <row r="955" spans="1:21" ht="33.75" hidden="1" x14ac:dyDescent="0.25">
      <c r="A955" s="189" t="s">
        <v>651</v>
      </c>
      <c r="B955" s="193" t="s">
        <v>274</v>
      </c>
      <c r="C955" s="193" t="s">
        <v>275</v>
      </c>
      <c r="D955" s="204">
        <f>F955</f>
        <v>0</v>
      </c>
      <c r="E955" s="204"/>
      <c r="F955" s="204">
        <v>0</v>
      </c>
      <c r="G955" s="204"/>
      <c r="H955" s="204"/>
      <c r="I955" s="204">
        <v>0</v>
      </c>
      <c r="J955" s="204">
        <v>0</v>
      </c>
      <c r="K955" s="204"/>
      <c r="L955" s="204">
        <v>0</v>
      </c>
      <c r="M955" s="204"/>
      <c r="N955" s="204"/>
      <c r="O955" s="204">
        <v>0</v>
      </c>
      <c r="P955" s="204"/>
      <c r="Q955" s="204">
        <v>0</v>
      </c>
      <c r="R955" s="204"/>
      <c r="S955" s="204"/>
      <c r="T955" s="196">
        <v>0</v>
      </c>
      <c r="U955" s="196">
        <v>0</v>
      </c>
    </row>
    <row r="956" spans="1:21" hidden="1" x14ac:dyDescent="0.25">
      <c r="A956" s="590" t="s">
        <v>652</v>
      </c>
      <c r="B956" s="591"/>
      <c r="C956" s="591"/>
      <c r="D956" s="591"/>
      <c r="E956" s="591"/>
      <c r="F956" s="591"/>
      <c r="G956" s="591"/>
      <c r="H956" s="591"/>
      <c r="I956" s="591"/>
      <c r="J956" s="591"/>
      <c r="K956" s="591"/>
      <c r="L956" s="591"/>
      <c r="M956" s="591"/>
      <c r="N956" s="591"/>
      <c r="O956" s="591"/>
      <c r="P956" s="591"/>
      <c r="Q956" s="591"/>
      <c r="R956" s="591"/>
      <c r="S956" s="591"/>
      <c r="T956" s="591"/>
      <c r="U956" s="592"/>
    </row>
    <row r="957" spans="1:21" ht="33.75" hidden="1" x14ac:dyDescent="0.25">
      <c r="A957" s="189" t="s">
        <v>615</v>
      </c>
      <c r="B957" s="193" t="s">
        <v>274</v>
      </c>
      <c r="C957" s="193" t="s">
        <v>275</v>
      </c>
      <c r="D957" s="204">
        <f>F957</f>
        <v>62.7</v>
      </c>
      <c r="E957" s="204"/>
      <c r="F957" s="204">
        <v>62.7</v>
      </c>
      <c r="G957" s="204"/>
      <c r="H957" s="204"/>
      <c r="I957" s="204">
        <v>0</v>
      </c>
      <c r="J957" s="204">
        <v>0</v>
      </c>
      <c r="K957" s="204"/>
      <c r="L957" s="204">
        <v>0</v>
      </c>
      <c r="M957" s="204"/>
      <c r="N957" s="204"/>
      <c r="O957" s="204">
        <v>0</v>
      </c>
      <c r="P957" s="204"/>
      <c r="Q957" s="204">
        <v>0</v>
      </c>
      <c r="R957" s="204"/>
      <c r="S957" s="204"/>
      <c r="T957" s="196">
        <f>J957/D957</f>
        <v>0</v>
      </c>
      <c r="U957" s="196">
        <v>0</v>
      </c>
    </row>
    <row r="958" spans="1:21" hidden="1" x14ac:dyDescent="0.25">
      <c r="A958" s="590" t="s">
        <v>653</v>
      </c>
      <c r="B958" s="591"/>
      <c r="C958" s="591"/>
      <c r="D958" s="591"/>
      <c r="E958" s="591"/>
      <c r="F958" s="591"/>
      <c r="G958" s="591"/>
      <c r="H958" s="591"/>
      <c r="I958" s="591"/>
      <c r="J958" s="591"/>
      <c r="K958" s="591"/>
      <c r="L958" s="591"/>
      <c r="M958" s="591"/>
      <c r="N958" s="591"/>
      <c r="O958" s="591"/>
      <c r="P958" s="591"/>
      <c r="Q958" s="591"/>
      <c r="R958" s="591"/>
      <c r="S958" s="591"/>
      <c r="T958" s="591"/>
      <c r="U958" s="592"/>
    </row>
    <row r="959" spans="1:21" ht="33.75" hidden="1" x14ac:dyDescent="0.25">
      <c r="A959" s="189" t="s">
        <v>648</v>
      </c>
      <c r="B959" s="193" t="s">
        <v>274</v>
      </c>
      <c r="C959" s="193" t="s">
        <v>275</v>
      </c>
      <c r="D959" s="204">
        <f>F959</f>
        <v>10.8</v>
      </c>
      <c r="E959" s="204"/>
      <c r="F959" s="204">
        <v>10.8</v>
      </c>
      <c r="G959" s="204"/>
      <c r="H959" s="204"/>
      <c r="I959" s="204">
        <v>10.8</v>
      </c>
      <c r="J959" s="204">
        <v>10</v>
      </c>
      <c r="K959" s="204"/>
      <c r="L959" s="204">
        <v>10</v>
      </c>
      <c r="M959" s="204"/>
      <c r="N959" s="204"/>
      <c r="O959" s="204">
        <v>10</v>
      </c>
      <c r="P959" s="204"/>
      <c r="Q959" s="204">
        <v>10</v>
      </c>
      <c r="R959" s="204"/>
      <c r="S959" s="204"/>
      <c r="T959" s="196">
        <f t="shared" ref="T959" si="192">J959/I959</f>
        <v>0.92592592592592582</v>
      </c>
      <c r="U959" s="196">
        <f t="shared" ref="U959" si="193">O959/J959</f>
        <v>1</v>
      </c>
    </row>
    <row r="960" spans="1:21" hidden="1" x14ac:dyDescent="0.25">
      <c r="A960" s="590" t="s">
        <v>654</v>
      </c>
      <c r="B960" s="591"/>
      <c r="C960" s="591"/>
      <c r="D960" s="591"/>
      <c r="E960" s="591"/>
      <c r="F960" s="591"/>
      <c r="G960" s="591"/>
      <c r="H960" s="591"/>
      <c r="I960" s="591"/>
      <c r="J960" s="591"/>
      <c r="K960" s="591"/>
      <c r="L960" s="591"/>
      <c r="M960" s="591"/>
      <c r="N960" s="591"/>
      <c r="O960" s="591"/>
      <c r="P960" s="591"/>
      <c r="Q960" s="591"/>
      <c r="R960" s="591"/>
      <c r="S960" s="591"/>
      <c r="T960" s="591"/>
      <c r="U960" s="592"/>
    </row>
    <row r="961" spans="1:21" ht="33.75" hidden="1" x14ac:dyDescent="0.25">
      <c r="A961" s="189" t="s">
        <v>640</v>
      </c>
      <c r="B961" s="193" t="s">
        <v>274</v>
      </c>
      <c r="C961" s="193" t="s">
        <v>275</v>
      </c>
      <c r="D961" s="204">
        <f>F961</f>
        <v>0</v>
      </c>
      <c r="E961" s="204"/>
      <c r="F961" s="204">
        <v>0</v>
      </c>
      <c r="G961" s="204"/>
      <c r="H961" s="204"/>
      <c r="I961" s="204">
        <v>0</v>
      </c>
      <c r="J961" s="204">
        <v>0</v>
      </c>
      <c r="K961" s="204"/>
      <c r="L961" s="204">
        <v>0</v>
      </c>
      <c r="M961" s="204"/>
      <c r="N961" s="204"/>
      <c r="O961" s="204">
        <v>0</v>
      </c>
      <c r="P961" s="204"/>
      <c r="Q961" s="204">
        <v>0</v>
      </c>
      <c r="R961" s="204"/>
      <c r="S961" s="204"/>
      <c r="T961" s="196">
        <v>0</v>
      </c>
      <c r="U961" s="196">
        <v>0</v>
      </c>
    </row>
    <row r="962" spans="1:21" hidden="1" x14ac:dyDescent="0.25">
      <c r="A962" s="590" t="s">
        <v>655</v>
      </c>
      <c r="B962" s="591"/>
      <c r="C962" s="591"/>
      <c r="D962" s="591"/>
      <c r="E962" s="591"/>
      <c r="F962" s="591"/>
      <c r="G962" s="591"/>
      <c r="H962" s="591"/>
      <c r="I962" s="591"/>
      <c r="J962" s="591"/>
      <c r="K962" s="591"/>
      <c r="L962" s="591"/>
      <c r="M962" s="591"/>
      <c r="N962" s="591"/>
      <c r="O962" s="591"/>
      <c r="P962" s="591"/>
      <c r="Q962" s="591"/>
      <c r="R962" s="591"/>
      <c r="S962" s="591"/>
      <c r="T962" s="591"/>
      <c r="U962" s="592"/>
    </row>
    <row r="963" spans="1:21" hidden="1" x14ac:dyDescent="0.25">
      <c r="A963" s="189" t="s">
        <v>646</v>
      </c>
      <c r="B963" s="193" t="s">
        <v>274</v>
      </c>
      <c r="C963" s="193" t="s">
        <v>275</v>
      </c>
      <c r="D963" s="195">
        <f>F963</f>
        <v>756</v>
      </c>
      <c r="E963" s="195"/>
      <c r="F963" s="195">
        <v>756</v>
      </c>
      <c r="G963" s="204"/>
      <c r="H963" s="204"/>
      <c r="I963" s="204">
        <v>0</v>
      </c>
      <c r="J963" s="204">
        <v>0</v>
      </c>
      <c r="K963" s="204"/>
      <c r="L963" s="204">
        <v>0</v>
      </c>
      <c r="M963" s="204"/>
      <c r="N963" s="204"/>
      <c r="O963" s="204">
        <v>0</v>
      </c>
      <c r="P963" s="204"/>
      <c r="Q963" s="204">
        <v>0</v>
      </c>
      <c r="R963" s="204"/>
      <c r="S963" s="204"/>
      <c r="T963" s="196">
        <f>J963/D963</f>
        <v>0</v>
      </c>
      <c r="U963" s="196">
        <v>0</v>
      </c>
    </row>
    <row r="964" spans="1:21" hidden="1" x14ac:dyDescent="0.25">
      <c r="A964" s="590" t="s">
        <v>656</v>
      </c>
      <c r="B964" s="591"/>
      <c r="C964" s="591"/>
      <c r="D964" s="591"/>
      <c r="E964" s="591"/>
      <c r="F964" s="591"/>
      <c r="G964" s="591"/>
      <c r="H964" s="591"/>
      <c r="I964" s="591"/>
      <c r="J964" s="591"/>
      <c r="K964" s="591"/>
      <c r="L964" s="591"/>
      <c r="M964" s="591"/>
      <c r="N964" s="591"/>
      <c r="O964" s="591"/>
      <c r="P964" s="591"/>
      <c r="Q964" s="591"/>
      <c r="R964" s="591"/>
      <c r="S964" s="591"/>
      <c r="T964" s="591"/>
      <c r="U964" s="592"/>
    </row>
    <row r="965" spans="1:21" ht="22.5" hidden="1" x14ac:dyDescent="0.25">
      <c r="A965" s="189" t="s">
        <v>269</v>
      </c>
      <c r="B965" s="193" t="s">
        <v>274</v>
      </c>
      <c r="C965" s="193" t="s">
        <v>275</v>
      </c>
      <c r="D965" s="204">
        <f>D966+D967+D968</f>
        <v>438</v>
      </c>
      <c r="E965" s="204"/>
      <c r="F965" s="204">
        <f>F966+F967+F968</f>
        <v>438</v>
      </c>
      <c r="G965" s="204"/>
      <c r="H965" s="204"/>
      <c r="I965" s="204">
        <f>I966+I967+I968</f>
        <v>0</v>
      </c>
      <c r="J965" s="204">
        <f>J966+J967+J968</f>
        <v>0</v>
      </c>
      <c r="K965" s="204"/>
      <c r="L965" s="204">
        <f>L966+L967+L968</f>
        <v>0</v>
      </c>
      <c r="M965" s="204"/>
      <c r="N965" s="204"/>
      <c r="O965" s="204">
        <f>O966+O967+O968</f>
        <v>0</v>
      </c>
      <c r="P965" s="204"/>
      <c r="Q965" s="204">
        <f>Q966+Q967+Q968</f>
        <v>0</v>
      </c>
      <c r="R965" s="204"/>
      <c r="S965" s="204"/>
      <c r="T965" s="196">
        <f t="shared" ref="T965:T968" si="194">J965/D965</f>
        <v>0</v>
      </c>
      <c r="U965" s="196">
        <v>0</v>
      </c>
    </row>
    <row r="966" spans="1:21" ht="22.5" hidden="1" x14ac:dyDescent="0.25">
      <c r="A966" s="189" t="s">
        <v>657</v>
      </c>
      <c r="B966" s="193" t="s">
        <v>274</v>
      </c>
      <c r="C966" s="193" t="s">
        <v>275</v>
      </c>
      <c r="D966" s="204">
        <f>F966</f>
        <v>315</v>
      </c>
      <c r="E966" s="204"/>
      <c r="F966" s="195">
        <v>315</v>
      </c>
      <c r="G966" s="204"/>
      <c r="H966" s="204"/>
      <c r="I966" s="204">
        <v>0</v>
      </c>
      <c r="J966" s="204">
        <v>0</v>
      </c>
      <c r="K966" s="204"/>
      <c r="L966" s="204">
        <v>0</v>
      </c>
      <c r="M966" s="204"/>
      <c r="N966" s="204"/>
      <c r="O966" s="204">
        <v>0</v>
      </c>
      <c r="P966" s="204"/>
      <c r="Q966" s="204">
        <v>0</v>
      </c>
      <c r="R966" s="204"/>
      <c r="S966" s="204"/>
      <c r="T966" s="196">
        <f t="shared" si="194"/>
        <v>0</v>
      </c>
      <c r="U966" s="196">
        <v>0</v>
      </c>
    </row>
    <row r="967" spans="1:21" ht="33.75" hidden="1" x14ac:dyDescent="0.25">
      <c r="A967" s="189" t="s">
        <v>658</v>
      </c>
      <c r="B967" s="193" t="s">
        <v>274</v>
      </c>
      <c r="C967" s="193" t="s">
        <v>275</v>
      </c>
      <c r="D967" s="204">
        <f t="shared" ref="D967:D968" si="195">F967</f>
        <v>50</v>
      </c>
      <c r="E967" s="204"/>
      <c r="F967" s="204">
        <v>50</v>
      </c>
      <c r="G967" s="204"/>
      <c r="H967" s="204"/>
      <c r="I967" s="204">
        <v>0</v>
      </c>
      <c r="J967" s="204">
        <v>0</v>
      </c>
      <c r="K967" s="204"/>
      <c r="L967" s="204">
        <v>0</v>
      </c>
      <c r="M967" s="204"/>
      <c r="N967" s="204"/>
      <c r="O967" s="204">
        <v>0</v>
      </c>
      <c r="P967" s="204"/>
      <c r="Q967" s="204">
        <v>0</v>
      </c>
      <c r="R967" s="204"/>
      <c r="S967" s="204"/>
      <c r="T967" s="196">
        <f t="shared" si="194"/>
        <v>0</v>
      </c>
      <c r="U967" s="196">
        <v>0</v>
      </c>
    </row>
    <row r="968" spans="1:21" ht="45" hidden="1" x14ac:dyDescent="0.25">
      <c r="A968" s="189" t="s">
        <v>659</v>
      </c>
      <c r="B968" s="193" t="s">
        <v>274</v>
      </c>
      <c r="C968" s="193" t="s">
        <v>275</v>
      </c>
      <c r="D968" s="204">
        <f t="shared" si="195"/>
        <v>73</v>
      </c>
      <c r="E968" s="204"/>
      <c r="F968" s="204">
        <v>73</v>
      </c>
      <c r="G968" s="204"/>
      <c r="H968" s="204"/>
      <c r="I968" s="204">
        <v>0</v>
      </c>
      <c r="J968" s="204">
        <v>0</v>
      </c>
      <c r="K968" s="204"/>
      <c r="L968" s="204">
        <v>0</v>
      </c>
      <c r="M968" s="204"/>
      <c r="N968" s="204"/>
      <c r="O968" s="204">
        <v>0</v>
      </c>
      <c r="P968" s="204"/>
      <c r="Q968" s="204">
        <v>0</v>
      </c>
      <c r="R968" s="204"/>
      <c r="S968" s="204"/>
      <c r="T968" s="196">
        <f t="shared" si="194"/>
        <v>0</v>
      </c>
      <c r="U968" s="196">
        <v>0</v>
      </c>
    </row>
    <row r="969" spans="1:21" hidden="1" x14ac:dyDescent="0.25">
      <c r="A969" s="590" t="s">
        <v>660</v>
      </c>
      <c r="B969" s="591"/>
      <c r="C969" s="591"/>
      <c r="D969" s="591"/>
      <c r="E969" s="591"/>
      <c r="F969" s="591"/>
      <c r="G969" s="591"/>
      <c r="H969" s="591"/>
      <c r="I969" s="591"/>
      <c r="J969" s="591"/>
      <c r="K969" s="591"/>
      <c r="L969" s="591"/>
      <c r="M969" s="591"/>
      <c r="N969" s="591"/>
      <c r="O969" s="591"/>
      <c r="P969" s="591"/>
      <c r="Q969" s="591"/>
      <c r="R969" s="591"/>
      <c r="S969" s="591"/>
      <c r="T969" s="591"/>
      <c r="U969" s="592"/>
    </row>
    <row r="970" spans="1:21" ht="22.5" hidden="1" x14ac:dyDescent="0.25">
      <c r="A970" s="189" t="s">
        <v>269</v>
      </c>
      <c r="B970" s="193" t="s">
        <v>274</v>
      </c>
      <c r="C970" s="193" t="s">
        <v>275</v>
      </c>
      <c r="D970" s="204">
        <f>SUM(D971:D989)</f>
        <v>9066</v>
      </c>
      <c r="E970" s="204"/>
      <c r="F970" s="204">
        <f>SUM(F971:F989)</f>
        <v>9066</v>
      </c>
      <c r="G970" s="204"/>
      <c r="H970" s="204"/>
      <c r="I970" s="204">
        <f>SUM(I971:I989)</f>
        <v>0</v>
      </c>
      <c r="J970" s="204">
        <f>SUM(J971:J989)</f>
        <v>0</v>
      </c>
      <c r="K970" s="204"/>
      <c r="L970" s="204">
        <f>SUM(L971:L989)</f>
        <v>0</v>
      </c>
      <c r="M970" s="204"/>
      <c r="N970" s="204"/>
      <c r="O970" s="204">
        <f>SUM(O971:O989)</f>
        <v>0</v>
      </c>
      <c r="P970" s="204"/>
      <c r="Q970" s="204">
        <f>SUM(Q971:Q989)</f>
        <v>0</v>
      </c>
      <c r="R970" s="204"/>
      <c r="S970" s="204"/>
      <c r="T970" s="196">
        <f t="shared" ref="T970:T989" si="196">J970/D970</f>
        <v>0</v>
      </c>
      <c r="U970" s="196">
        <v>0</v>
      </c>
    </row>
    <row r="971" spans="1:21" ht="22.5" hidden="1" x14ac:dyDescent="0.25">
      <c r="A971" s="189" t="s">
        <v>657</v>
      </c>
      <c r="B971" s="193" t="s">
        <v>274</v>
      </c>
      <c r="C971" s="193" t="s">
        <v>275</v>
      </c>
      <c r="D971" s="204">
        <f>F971</f>
        <v>6293</v>
      </c>
      <c r="E971" s="204"/>
      <c r="F971" s="195">
        <v>6293</v>
      </c>
      <c r="G971" s="204"/>
      <c r="H971" s="204"/>
      <c r="I971" s="204">
        <v>0</v>
      </c>
      <c r="J971" s="204">
        <v>0</v>
      </c>
      <c r="K971" s="204"/>
      <c r="L971" s="204">
        <v>0</v>
      </c>
      <c r="M971" s="204"/>
      <c r="N971" s="204"/>
      <c r="O971" s="204">
        <v>0</v>
      </c>
      <c r="P971" s="204"/>
      <c r="Q971" s="204">
        <v>0</v>
      </c>
      <c r="R971" s="204"/>
      <c r="S971" s="204"/>
      <c r="T971" s="196">
        <f t="shared" si="196"/>
        <v>0</v>
      </c>
      <c r="U971" s="196">
        <v>0</v>
      </c>
    </row>
    <row r="972" spans="1:21" ht="22.5" hidden="1" x14ac:dyDescent="0.25">
      <c r="A972" s="189" t="s">
        <v>661</v>
      </c>
      <c r="B972" s="193" t="s">
        <v>274</v>
      </c>
      <c r="C972" s="193" t="s">
        <v>275</v>
      </c>
      <c r="D972" s="204">
        <f t="shared" ref="D972:D989" si="197">F972</f>
        <v>161</v>
      </c>
      <c r="E972" s="204"/>
      <c r="F972" s="204">
        <v>161</v>
      </c>
      <c r="G972" s="204"/>
      <c r="H972" s="204"/>
      <c r="I972" s="204">
        <v>0</v>
      </c>
      <c r="J972" s="204">
        <v>0</v>
      </c>
      <c r="K972" s="204"/>
      <c r="L972" s="204">
        <v>0</v>
      </c>
      <c r="M972" s="204"/>
      <c r="N972" s="204"/>
      <c r="O972" s="204">
        <v>0</v>
      </c>
      <c r="P972" s="204"/>
      <c r="Q972" s="204">
        <v>0</v>
      </c>
      <c r="R972" s="204"/>
      <c r="S972" s="204"/>
      <c r="T972" s="196">
        <f t="shared" si="196"/>
        <v>0</v>
      </c>
      <c r="U972" s="196">
        <v>0</v>
      </c>
    </row>
    <row r="973" spans="1:21" ht="33.75" hidden="1" x14ac:dyDescent="0.25">
      <c r="A973" s="189" t="s">
        <v>662</v>
      </c>
      <c r="B973" s="193" t="s">
        <v>274</v>
      </c>
      <c r="C973" s="193" t="s">
        <v>275</v>
      </c>
      <c r="D973" s="204">
        <f t="shared" si="197"/>
        <v>152</v>
      </c>
      <c r="E973" s="204"/>
      <c r="F973" s="204">
        <v>152</v>
      </c>
      <c r="G973" s="204"/>
      <c r="H973" s="204"/>
      <c r="I973" s="204">
        <v>0</v>
      </c>
      <c r="J973" s="204">
        <v>0</v>
      </c>
      <c r="K973" s="204"/>
      <c r="L973" s="204">
        <v>0</v>
      </c>
      <c r="M973" s="204"/>
      <c r="N973" s="204"/>
      <c r="O973" s="204">
        <v>0</v>
      </c>
      <c r="P973" s="204"/>
      <c r="Q973" s="204">
        <v>0</v>
      </c>
      <c r="R973" s="204"/>
      <c r="S973" s="204"/>
      <c r="T973" s="196">
        <f t="shared" si="196"/>
        <v>0</v>
      </c>
      <c r="U973" s="196">
        <v>0</v>
      </c>
    </row>
    <row r="974" spans="1:21" ht="22.5" hidden="1" x14ac:dyDescent="0.25">
      <c r="A974" s="189" t="s">
        <v>663</v>
      </c>
      <c r="B974" s="193" t="s">
        <v>274</v>
      </c>
      <c r="C974" s="193" t="s">
        <v>275</v>
      </c>
      <c r="D974" s="204">
        <f t="shared" si="197"/>
        <v>151</v>
      </c>
      <c r="E974" s="204"/>
      <c r="F974" s="204">
        <v>151</v>
      </c>
      <c r="G974" s="204"/>
      <c r="H974" s="204"/>
      <c r="I974" s="204">
        <v>0</v>
      </c>
      <c r="J974" s="204">
        <v>0</v>
      </c>
      <c r="K974" s="204"/>
      <c r="L974" s="204">
        <v>0</v>
      </c>
      <c r="M974" s="204"/>
      <c r="N974" s="204"/>
      <c r="O974" s="204">
        <v>0</v>
      </c>
      <c r="P974" s="204"/>
      <c r="Q974" s="204">
        <v>0</v>
      </c>
      <c r="R974" s="204"/>
      <c r="S974" s="204"/>
      <c r="T974" s="196">
        <f t="shared" si="196"/>
        <v>0</v>
      </c>
      <c r="U974" s="196">
        <v>0</v>
      </c>
    </row>
    <row r="975" spans="1:21" ht="22.5" hidden="1" x14ac:dyDescent="0.25">
      <c r="A975" s="189" t="s">
        <v>664</v>
      </c>
      <c r="B975" s="193" t="s">
        <v>274</v>
      </c>
      <c r="C975" s="193" t="s">
        <v>275</v>
      </c>
      <c r="D975" s="204">
        <f t="shared" si="197"/>
        <v>154</v>
      </c>
      <c r="E975" s="204"/>
      <c r="F975" s="204">
        <v>154</v>
      </c>
      <c r="G975" s="204"/>
      <c r="H975" s="204"/>
      <c r="I975" s="204">
        <v>0</v>
      </c>
      <c r="J975" s="204">
        <v>0</v>
      </c>
      <c r="K975" s="204"/>
      <c r="L975" s="204">
        <v>0</v>
      </c>
      <c r="M975" s="204"/>
      <c r="N975" s="204"/>
      <c r="O975" s="204">
        <v>0</v>
      </c>
      <c r="P975" s="204"/>
      <c r="Q975" s="204">
        <v>0</v>
      </c>
      <c r="R975" s="204"/>
      <c r="S975" s="204"/>
      <c r="T975" s="196">
        <f t="shared" si="196"/>
        <v>0</v>
      </c>
      <c r="U975" s="196">
        <v>0</v>
      </c>
    </row>
    <row r="976" spans="1:21" ht="22.5" hidden="1" x14ac:dyDescent="0.25">
      <c r="A976" s="189" t="s">
        <v>665</v>
      </c>
      <c r="B976" s="193" t="s">
        <v>274</v>
      </c>
      <c r="C976" s="193" t="s">
        <v>275</v>
      </c>
      <c r="D976" s="204">
        <f t="shared" si="197"/>
        <v>160</v>
      </c>
      <c r="E976" s="204"/>
      <c r="F976" s="204">
        <v>160</v>
      </c>
      <c r="G976" s="204"/>
      <c r="H976" s="204"/>
      <c r="I976" s="204">
        <v>0</v>
      </c>
      <c r="J976" s="204">
        <v>0</v>
      </c>
      <c r="K976" s="204"/>
      <c r="L976" s="204">
        <v>0</v>
      </c>
      <c r="M976" s="204"/>
      <c r="N976" s="204"/>
      <c r="O976" s="204">
        <v>0</v>
      </c>
      <c r="P976" s="204"/>
      <c r="Q976" s="204">
        <v>0</v>
      </c>
      <c r="R976" s="204"/>
      <c r="S976" s="204"/>
      <c r="T976" s="196">
        <f t="shared" si="196"/>
        <v>0</v>
      </c>
      <c r="U976" s="196">
        <v>0</v>
      </c>
    </row>
    <row r="977" spans="1:21" ht="22.5" hidden="1" x14ac:dyDescent="0.25">
      <c r="A977" s="189" t="s">
        <v>666</v>
      </c>
      <c r="B977" s="193" t="s">
        <v>274</v>
      </c>
      <c r="C977" s="193" t="s">
        <v>275</v>
      </c>
      <c r="D977" s="204">
        <f t="shared" si="197"/>
        <v>17</v>
      </c>
      <c r="E977" s="204"/>
      <c r="F977" s="204">
        <v>17</v>
      </c>
      <c r="G977" s="204"/>
      <c r="H977" s="204"/>
      <c r="I977" s="204">
        <v>0</v>
      </c>
      <c r="J977" s="204">
        <v>0</v>
      </c>
      <c r="K977" s="204"/>
      <c r="L977" s="204">
        <v>0</v>
      </c>
      <c r="M977" s="204"/>
      <c r="N977" s="204"/>
      <c r="O977" s="204">
        <v>0</v>
      </c>
      <c r="P977" s="204"/>
      <c r="Q977" s="204">
        <v>0</v>
      </c>
      <c r="R977" s="204"/>
      <c r="S977" s="204"/>
      <c r="T977" s="196">
        <f t="shared" si="196"/>
        <v>0</v>
      </c>
      <c r="U977" s="196">
        <v>0</v>
      </c>
    </row>
    <row r="978" spans="1:21" ht="22.5" hidden="1" x14ac:dyDescent="0.25">
      <c r="A978" s="189" t="s">
        <v>667</v>
      </c>
      <c r="B978" s="193" t="s">
        <v>274</v>
      </c>
      <c r="C978" s="193" t="s">
        <v>275</v>
      </c>
      <c r="D978" s="204">
        <f t="shared" si="197"/>
        <v>141</v>
      </c>
      <c r="E978" s="204"/>
      <c r="F978" s="204">
        <v>141</v>
      </c>
      <c r="G978" s="204"/>
      <c r="H978" s="204"/>
      <c r="I978" s="204">
        <v>0</v>
      </c>
      <c r="J978" s="204">
        <v>0</v>
      </c>
      <c r="K978" s="204"/>
      <c r="L978" s="204">
        <v>0</v>
      </c>
      <c r="M978" s="204"/>
      <c r="N978" s="204"/>
      <c r="O978" s="204">
        <v>0</v>
      </c>
      <c r="P978" s="204"/>
      <c r="Q978" s="204">
        <v>0</v>
      </c>
      <c r="R978" s="204"/>
      <c r="S978" s="204"/>
      <c r="T978" s="196">
        <f t="shared" si="196"/>
        <v>0</v>
      </c>
      <c r="U978" s="196">
        <v>0</v>
      </c>
    </row>
    <row r="979" spans="1:21" ht="22.5" hidden="1" x14ac:dyDescent="0.25">
      <c r="A979" s="189" t="s">
        <v>668</v>
      </c>
      <c r="B979" s="193" t="s">
        <v>274</v>
      </c>
      <c r="C979" s="193" t="s">
        <v>275</v>
      </c>
      <c r="D979" s="204">
        <f t="shared" si="197"/>
        <v>152</v>
      </c>
      <c r="E979" s="204"/>
      <c r="F979" s="204">
        <v>152</v>
      </c>
      <c r="G979" s="204"/>
      <c r="H979" s="204"/>
      <c r="I979" s="204">
        <v>0</v>
      </c>
      <c r="J979" s="204">
        <v>0</v>
      </c>
      <c r="K979" s="204"/>
      <c r="L979" s="204">
        <v>0</v>
      </c>
      <c r="M979" s="204"/>
      <c r="N979" s="204"/>
      <c r="O979" s="204">
        <v>0</v>
      </c>
      <c r="P979" s="204"/>
      <c r="Q979" s="204">
        <v>0</v>
      </c>
      <c r="R979" s="204"/>
      <c r="S979" s="204"/>
      <c r="T979" s="196">
        <f t="shared" si="196"/>
        <v>0</v>
      </c>
      <c r="U979" s="196">
        <v>0</v>
      </c>
    </row>
    <row r="980" spans="1:21" ht="22.5" hidden="1" x14ac:dyDescent="0.25">
      <c r="A980" s="189" t="s">
        <v>669</v>
      </c>
      <c r="B980" s="193" t="s">
        <v>274</v>
      </c>
      <c r="C980" s="193" t="s">
        <v>275</v>
      </c>
      <c r="D980" s="204">
        <f t="shared" si="197"/>
        <v>160</v>
      </c>
      <c r="E980" s="204"/>
      <c r="F980" s="204">
        <v>160</v>
      </c>
      <c r="G980" s="204"/>
      <c r="H980" s="204"/>
      <c r="I980" s="204">
        <v>0</v>
      </c>
      <c r="J980" s="204">
        <v>0</v>
      </c>
      <c r="K980" s="204"/>
      <c r="L980" s="204">
        <v>0</v>
      </c>
      <c r="M980" s="204"/>
      <c r="N980" s="204"/>
      <c r="O980" s="204">
        <v>0</v>
      </c>
      <c r="P980" s="204"/>
      <c r="Q980" s="204">
        <v>0</v>
      </c>
      <c r="R980" s="204"/>
      <c r="S980" s="204"/>
      <c r="T980" s="196">
        <f t="shared" si="196"/>
        <v>0</v>
      </c>
      <c r="U980" s="196">
        <v>0</v>
      </c>
    </row>
    <row r="981" spans="1:21" ht="22.5" hidden="1" x14ac:dyDescent="0.25">
      <c r="A981" s="189" t="s">
        <v>670</v>
      </c>
      <c r="B981" s="193" t="s">
        <v>274</v>
      </c>
      <c r="C981" s="193" t="s">
        <v>275</v>
      </c>
      <c r="D981" s="204">
        <f t="shared" si="197"/>
        <v>162</v>
      </c>
      <c r="E981" s="204"/>
      <c r="F981" s="204">
        <v>162</v>
      </c>
      <c r="G981" s="204"/>
      <c r="H981" s="204"/>
      <c r="I981" s="204">
        <v>0</v>
      </c>
      <c r="J981" s="204">
        <v>0</v>
      </c>
      <c r="K981" s="204"/>
      <c r="L981" s="204">
        <v>0</v>
      </c>
      <c r="M981" s="204"/>
      <c r="N981" s="204"/>
      <c r="O981" s="204">
        <v>0</v>
      </c>
      <c r="P981" s="204"/>
      <c r="Q981" s="204">
        <v>0</v>
      </c>
      <c r="R981" s="204"/>
      <c r="S981" s="204"/>
      <c r="T981" s="196">
        <f t="shared" si="196"/>
        <v>0</v>
      </c>
      <c r="U981" s="196">
        <v>0</v>
      </c>
    </row>
    <row r="982" spans="1:21" ht="22.5" hidden="1" x14ac:dyDescent="0.25">
      <c r="A982" s="189" t="s">
        <v>671</v>
      </c>
      <c r="B982" s="193" t="s">
        <v>274</v>
      </c>
      <c r="C982" s="193" t="s">
        <v>275</v>
      </c>
      <c r="D982" s="204">
        <f t="shared" si="197"/>
        <v>143</v>
      </c>
      <c r="E982" s="204"/>
      <c r="F982" s="204">
        <v>143</v>
      </c>
      <c r="G982" s="204"/>
      <c r="H982" s="204"/>
      <c r="I982" s="204">
        <v>0</v>
      </c>
      <c r="J982" s="204">
        <v>0</v>
      </c>
      <c r="K982" s="204"/>
      <c r="L982" s="204">
        <v>0</v>
      </c>
      <c r="M982" s="204"/>
      <c r="N982" s="204"/>
      <c r="O982" s="204">
        <v>0</v>
      </c>
      <c r="P982" s="204"/>
      <c r="Q982" s="204">
        <v>0</v>
      </c>
      <c r="R982" s="204"/>
      <c r="S982" s="204"/>
      <c r="T982" s="196">
        <f t="shared" si="196"/>
        <v>0</v>
      </c>
      <c r="U982" s="196">
        <v>0</v>
      </c>
    </row>
    <row r="983" spans="1:21" ht="22.5" hidden="1" x14ac:dyDescent="0.25">
      <c r="A983" s="189" t="s">
        <v>672</v>
      </c>
      <c r="B983" s="193" t="s">
        <v>274</v>
      </c>
      <c r="C983" s="193" t="s">
        <v>275</v>
      </c>
      <c r="D983" s="204">
        <f t="shared" si="197"/>
        <v>143</v>
      </c>
      <c r="E983" s="204"/>
      <c r="F983" s="204">
        <v>143</v>
      </c>
      <c r="G983" s="204"/>
      <c r="H983" s="204"/>
      <c r="I983" s="204">
        <v>0</v>
      </c>
      <c r="J983" s="204">
        <v>0</v>
      </c>
      <c r="K983" s="204"/>
      <c r="L983" s="204">
        <v>0</v>
      </c>
      <c r="M983" s="204"/>
      <c r="N983" s="204"/>
      <c r="O983" s="204">
        <v>0</v>
      </c>
      <c r="P983" s="204"/>
      <c r="Q983" s="204">
        <v>0</v>
      </c>
      <c r="R983" s="204"/>
      <c r="S983" s="204"/>
      <c r="T983" s="196">
        <f t="shared" si="196"/>
        <v>0</v>
      </c>
      <c r="U983" s="196">
        <v>0</v>
      </c>
    </row>
    <row r="984" spans="1:21" ht="22.5" hidden="1" x14ac:dyDescent="0.25">
      <c r="A984" s="189" t="s">
        <v>673</v>
      </c>
      <c r="B984" s="193" t="s">
        <v>274</v>
      </c>
      <c r="C984" s="193" t="s">
        <v>275</v>
      </c>
      <c r="D984" s="204">
        <f t="shared" si="197"/>
        <v>140</v>
      </c>
      <c r="E984" s="204"/>
      <c r="F984" s="204">
        <v>140</v>
      </c>
      <c r="G984" s="204"/>
      <c r="H984" s="204"/>
      <c r="I984" s="204">
        <v>0</v>
      </c>
      <c r="J984" s="204">
        <v>0</v>
      </c>
      <c r="K984" s="204"/>
      <c r="L984" s="204">
        <v>0</v>
      </c>
      <c r="M984" s="204"/>
      <c r="N984" s="204"/>
      <c r="O984" s="204">
        <v>0</v>
      </c>
      <c r="P984" s="204"/>
      <c r="Q984" s="204">
        <v>0</v>
      </c>
      <c r="R984" s="204"/>
      <c r="S984" s="204"/>
      <c r="T984" s="196">
        <f t="shared" si="196"/>
        <v>0</v>
      </c>
      <c r="U984" s="196">
        <v>0</v>
      </c>
    </row>
    <row r="985" spans="1:21" ht="33.75" hidden="1" x14ac:dyDescent="0.25">
      <c r="A985" s="189" t="s">
        <v>674</v>
      </c>
      <c r="B985" s="193" t="s">
        <v>274</v>
      </c>
      <c r="C985" s="193" t="s">
        <v>275</v>
      </c>
      <c r="D985" s="204">
        <f t="shared" si="197"/>
        <v>158</v>
      </c>
      <c r="E985" s="204"/>
      <c r="F985" s="204">
        <v>158</v>
      </c>
      <c r="G985" s="204"/>
      <c r="H985" s="204"/>
      <c r="I985" s="204">
        <v>0</v>
      </c>
      <c r="J985" s="204">
        <v>0</v>
      </c>
      <c r="K985" s="204"/>
      <c r="L985" s="204">
        <v>0</v>
      </c>
      <c r="M985" s="204"/>
      <c r="N985" s="204"/>
      <c r="O985" s="204">
        <v>0</v>
      </c>
      <c r="P985" s="204"/>
      <c r="Q985" s="204">
        <v>0</v>
      </c>
      <c r="R985" s="204"/>
      <c r="S985" s="204"/>
      <c r="T985" s="196">
        <f t="shared" si="196"/>
        <v>0</v>
      </c>
      <c r="U985" s="196">
        <v>0</v>
      </c>
    </row>
    <row r="986" spans="1:21" ht="22.5" hidden="1" x14ac:dyDescent="0.25">
      <c r="A986" s="189" t="s">
        <v>675</v>
      </c>
      <c r="B986" s="193" t="s">
        <v>274</v>
      </c>
      <c r="C986" s="193" t="s">
        <v>275</v>
      </c>
      <c r="D986" s="204">
        <f t="shared" si="197"/>
        <v>161</v>
      </c>
      <c r="E986" s="204"/>
      <c r="F986" s="204">
        <v>161</v>
      </c>
      <c r="G986" s="204"/>
      <c r="H986" s="204"/>
      <c r="I986" s="204">
        <v>0</v>
      </c>
      <c r="J986" s="204">
        <v>0</v>
      </c>
      <c r="K986" s="204"/>
      <c r="L986" s="204">
        <v>0</v>
      </c>
      <c r="M986" s="204"/>
      <c r="N986" s="204"/>
      <c r="O986" s="204">
        <v>0</v>
      </c>
      <c r="P986" s="204"/>
      <c r="Q986" s="204">
        <v>0</v>
      </c>
      <c r="R986" s="204"/>
      <c r="S986" s="204"/>
      <c r="T986" s="196">
        <f t="shared" si="196"/>
        <v>0</v>
      </c>
      <c r="U986" s="196">
        <v>0</v>
      </c>
    </row>
    <row r="987" spans="1:21" ht="33.75" hidden="1" x14ac:dyDescent="0.25">
      <c r="A987" s="189" t="s">
        <v>658</v>
      </c>
      <c r="B987" s="193" t="s">
        <v>274</v>
      </c>
      <c r="C987" s="193" t="s">
        <v>275</v>
      </c>
      <c r="D987" s="204">
        <f t="shared" si="197"/>
        <v>54</v>
      </c>
      <c r="E987" s="204"/>
      <c r="F987" s="204">
        <v>54</v>
      </c>
      <c r="G987" s="204"/>
      <c r="H987" s="204"/>
      <c r="I987" s="204">
        <v>0</v>
      </c>
      <c r="J987" s="204">
        <v>0</v>
      </c>
      <c r="K987" s="204"/>
      <c r="L987" s="204">
        <v>0</v>
      </c>
      <c r="M987" s="204"/>
      <c r="N987" s="204"/>
      <c r="O987" s="204">
        <v>0</v>
      </c>
      <c r="P987" s="204"/>
      <c r="Q987" s="204">
        <v>0</v>
      </c>
      <c r="R987" s="204"/>
      <c r="S987" s="204"/>
      <c r="T987" s="196">
        <f t="shared" si="196"/>
        <v>0</v>
      </c>
      <c r="U987" s="196">
        <v>0</v>
      </c>
    </row>
    <row r="988" spans="1:21" ht="33.75" hidden="1" x14ac:dyDescent="0.25">
      <c r="A988" s="189" t="s">
        <v>676</v>
      </c>
      <c r="B988" s="193" t="s">
        <v>274</v>
      </c>
      <c r="C988" s="193" t="s">
        <v>275</v>
      </c>
      <c r="D988" s="204">
        <f t="shared" si="197"/>
        <v>280</v>
      </c>
      <c r="E988" s="204"/>
      <c r="F988" s="204">
        <v>280</v>
      </c>
      <c r="G988" s="204"/>
      <c r="H988" s="204"/>
      <c r="I988" s="204">
        <v>0</v>
      </c>
      <c r="J988" s="204">
        <v>0</v>
      </c>
      <c r="K988" s="204"/>
      <c r="L988" s="204">
        <v>0</v>
      </c>
      <c r="M988" s="204"/>
      <c r="N988" s="204"/>
      <c r="O988" s="204">
        <v>0</v>
      </c>
      <c r="P988" s="204"/>
      <c r="Q988" s="204">
        <v>0</v>
      </c>
      <c r="R988" s="204"/>
      <c r="S988" s="204"/>
      <c r="T988" s="196">
        <f t="shared" si="196"/>
        <v>0</v>
      </c>
      <c r="U988" s="196">
        <v>0</v>
      </c>
    </row>
    <row r="989" spans="1:21" ht="45" hidden="1" x14ac:dyDescent="0.25">
      <c r="A989" s="189" t="s">
        <v>659</v>
      </c>
      <c r="B989" s="193" t="s">
        <v>274</v>
      </c>
      <c r="C989" s="193" t="s">
        <v>275</v>
      </c>
      <c r="D989" s="204">
        <f t="shared" si="197"/>
        <v>284</v>
      </c>
      <c r="E989" s="204"/>
      <c r="F989" s="204">
        <v>284</v>
      </c>
      <c r="G989" s="204"/>
      <c r="H989" s="204"/>
      <c r="I989" s="204">
        <v>0</v>
      </c>
      <c r="J989" s="204">
        <v>0</v>
      </c>
      <c r="K989" s="204"/>
      <c r="L989" s="204">
        <v>0</v>
      </c>
      <c r="M989" s="204"/>
      <c r="N989" s="204"/>
      <c r="O989" s="204">
        <v>0</v>
      </c>
      <c r="P989" s="204"/>
      <c r="Q989" s="204">
        <v>0</v>
      </c>
      <c r="R989" s="204"/>
      <c r="S989" s="204"/>
      <c r="T989" s="196">
        <f t="shared" si="196"/>
        <v>0</v>
      </c>
      <c r="U989" s="196">
        <v>0</v>
      </c>
    </row>
    <row r="990" spans="1:21" x14ac:dyDescent="0.25">
      <c r="A990" s="593" t="s">
        <v>677</v>
      </c>
      <c r="B990" s="594"/>
      <c r="C990" s="594"/>
      <c r="D990" s="594"/>
      <c r="E990" s="594"/>
      <c r="F990" s="594"/>
      <c r="G990" s="594"/>
      <c r="H990" s="594"/>
      <c r="I990" s="594"/>
      <c r="J990" s="594"/>
      <c r="K990" s="594"/>
      <c r="L990" s="594"/>
      <c r="M990" s="594"/>
      <c r="N990" s="594"/>
      <c r="O990" s="594"/>
      <c r="P990" s="594"/>
      <c r="Q990" s="594"/>
      <c r="R990" s="594"/>
      <c r="S990" s="594"/>
      <c r="T990" s="594"/>
      <c r="U990" s="595"/>
    </row>
    <row r="991" spans="1:21" ht="22.5" x14ac:dyDescent="0.25">
      <c r="A991" s="189" t="s">
        <v>269</v>
      </c>
      <c r="B991" s="193" t="s">
        <v>274</v>
      </c>
      <c r="C991" s="193" t="s">
        <v>275</v>
      </c>
      <c r="D991" s="204">
        <f>D993+D992</f>
        <v>717.5</v>
      </c>
      <c r="E991" s="204"/>
      <c r="F991" s="204">
        <f>F993+F992+F994+F995</f>
        <v>717.5</v>
      </c>
      <c r="G991" s="204"/>
      <c r="H991" s="204"/>
      <c r="I991" s="204">
        <f t="shared" ref="I991:Q991" si="198">I993+I992+I994+I995</f>
        <v>0</v>
      </c>
      <c r="J991" s="204">
        <f t="shared" si="198"/>
        <v>0</v>
      </c>
      <c r="K991" s="204"/>
      <c r="L991" s="204">
        <f t="shared" si="198"/>
        <v>0</v>
      </c>
      <c r="M991" s="204"/>
      <c r="N991" s="204"/>
      <c r="O991" s="204">
        <f t="shared" si="198"/>
        <v>0</v>
      </c>
      <c r="P991" s="204"/>
      <c r="Q991" s="204">
        <f t="shared" si="198"/>
        <v>0</v>
      </c>
      <c r="R991" s="204"/>
      <c r="S991" s="204"/>
      <c r="T991" s="196">
        <v>0</v>
      </c>
      <c r="U991" s="196">
        <v>0</v>
      </c>
    </row>
    <row r="992" spans="1:21" ht="33.75" hidden="1" x14ac:dyDescent="0.25">
      <c r="A992" s="189" t="s">
        <v>603</v>
      </c>
      <c r="B992" s="193" t="s">
        <v>274</v>
      </c>
      <c r="C992" s="193" t="s">
        <v>275</v>
      </c>
      <c r="D992" s="194">
        <v>0</v>
      </c>
      <c r="E992" s="194"/>
      <c r="F992" s="194">
        <f>F1005</f>
        <v>0</v>
      </c>
      <c r="G992" s="194"/>
      <c r="H992" s="194"/>
      <c r="I992" s="194">
        <f t="shared" ref="I992:Q992" si="199">I1005</f>
        <v>0</v>
      </c>
      <c r="J992" s="194">
        <f t="shared" si="199"/>
        <v>0</v>
      </c>
      <c r="K992" s="194"/>
      <c r="L992" s="194">
        <f t="shared" si="199"/>
        <v>0</v>
      </c>
      <c r="M992" s="194"/>
      <c r="N992" s="194"/>
      <c r="O992" s="194">
        <f t="shared" si="199"/>
        <v>0</v>
      </c>
      <c r="P992" s="194"/>
      <c r="Q992" s="194">
        <f t="shared" si="199"/>
        <v>0</v>
      </c>
      <c r="R992" s="194"/>
      <c r="S992" s="194"/>
      <c r="T992" s="196">
        <v>0</v>
      </c>
      <c r="U992" s="196">
        <v>0</v>
      </c>
    </row>
    <row r="993" spans="1:21" ht="33.75" hidden="1" x14ac:dyDescent="0.25">
      <c r="A993" s="189" t="s">
        <v>640</v>
      </c>
      <c r="B993" s="193" t="s">
        <v>274</v>
      </c>
      <c r="C993" s="193" t="s">
        <v>275</v>
      </c>
      <c r="D993" s="204">
        <f>D1003+D997</f>
        <v>717.5</v>
      </c>
      <c r="E993" s="204"/>
      <c r="F993" s="204">
        <f t="shared" ref="F993" si="200">F1003+F997</f>
        <v>717.5</v>
      </c>
      <c r="G993" s="204"/>
      <c r="H993" s="204"/>
      <c r="I993" s="204">
        <f>I997+I1003</f>
        <v>0</v>
      </c>
      <c r="J993" s="204">
        <f>J997+J1003</f>
        <v>0</v>
      </c>
      <c r="K993" s="204"/>
      <c r="L993" s="204">
        <f>L1003+L997</f>
        <v>0</v>
      </c>
      <c r="M993" s="204"/>
      <c r="N993" s="204"/>
      <c r="O993" s="204">
        <f>O1003+O997</f>
        <v>0</v>
      </c>
      <c r="P993" s="204"/>
      <c r="Q993" s="204">
        <f>Q1003+Q997</f>
        <v>0</v>
      </c>
      <c r="R993" s="204"/>
      <c r="S993" s="204"/>
      <c r="T993" s="196">
        <f>J993/D993</f>
        <v>0</v>
      </c>
      <c r="U993" s="196">
        <v>0</v>
      </c>
    </row>
    <row r="994" spans="1:21" ht="33.75" hidden="1" x14ac:dyDescent="0.25">
      <c r="A994" s="197" t="s">
        <v>678</v>
      </c>
      <c r="B994" s="193" t="s">
        <v>274</v>
      </c>
      <c r="C994" s="193" t="s">
        <v>275</v>
      </c>
      <c r="D994" s="194">
        <f t="shared" ref="D994:D995" si="201">F994</f>
        <v>0</v>
      </c>
      <c r="E994" s="194"/>
      <c r="F994" s="194">
        <f>F1001+F1007+F1009</f>
        <v>0</v>
      </c>
      <c r="G994" s="194"/>
      <c r="H994" s="194"/>
      <c r="I994" s="194">
        <f t="shared" ref="I994:Q994" si="202">I1001+I1007+I1009</f>
        <v>0</v>
      </c>
      <c r="J994" s="194">
        <f t="shared" si="202"/>
        <v>0</v>
      </c>
      <c r="K994" s="194"/>
      <c r="L994" s="194">
        <f t="shared" si="202"/>
        <v>0</v>
      </c>
      <c r="M994" s="194"/>
      <c r="N994" s="194"/>
      <c r="O994" s="194">
        <f t="shared" si="202"/>
        <v>0</v>
      </c>
      <c r="P994" s="194"/>
      <c r="Q994" s="194">
        <f t="shared" si="202"/>
        <v>0</v>
      </c>
      <c r="R994" s="194"/>
      <c r="S994" s="194"/>
      <c r="T994" s="196">
        <v>0</v>
      </c>
      <c r="U994" s="196">
        <v>0</v>
      </c>
    </row>
    <row r="995" spans="1:21" hidden="1" x14ac:dyDescent="0.25">
      <c r="A995" s="197" t="s">
        <v>679</v>
      </c>
      <c r="B995" s="193" t="s">
        <v>274</v>
      </c>
      <c r="C995" s="193" t="s">
        <v>275</v>
      </c>
      <c r="D995" s="194">
        <f t="shared" si="201"/>
        <v>0</v>
      </c>
      <c r="E995" s="194"/>
      <c r="F995" s="194">
        <f>F999</f>
        <v>0</v>
      </c>
      <c r="G995" s="194"/>
      <c r="H995" s="194"/>
      <c r="I995" s="194">
        <f t="shared" ref="I995:Q995" si="203">I999</f>
        <v>0</v>
      </c>
      <c r="J995" s="194">
        <f t="shared" si="203"/>
        <v>0</v>
      </c>
      <c r="K995" s="194"/>
      <c r="L995" s="194">
        <f t="shared" si="203"/>
        <v>0</v>
      </c>
      <c r="M995" s="194"/>
      <c r="N995" s="194"/>
      <c r="O995" s="194">
        <f t="shared" si="203"/>
        <v>0</v>
      </c>
      <c r="P995" s="194"/>
      <c r="Q995" s="194">
        <f t="shared" si="203"/>
        <v>0</v>
      </c>
      <c r="R995" s="194"/>
      <c r="S995" s="194"/>
      <c r="T995" s="196">
        <v>0</v>
      </c>
      <c r="U995" s="196">
        <v>0</v>
      </c>
    </row>
    <row r="996" spans="1:21" hidden="1" x14ac:dyDescent="0.25">
      <c r="A996" s="547" t="s">
        <v>680</v>
      </c>
      <c r="B996" s="548"/>
      <c r="C996" s="548"/>
      <c r="D996" s="548"/>
      <c r="E996" s="548"/>
      <c r="F996" s="548"/>
      <c r="G996" s="548"/>
      <c r="H996" s="548"/>
      <c r="I996" s="548"/>
      <c r="J996" s="548"/>
      <c r="K996" s="548"/>
      <c r="L996" s="548"/>
      <c r="M996" s="548"/>
      <c r="N996" s="548"/>
      <c r="O996" s="548"/>
      <c r="P996" s="548"/>
      <c r="Q996" s="548"/>
      <c r="R996" s="548"/>
      <c r="S996" s="548"/>
      <c r="T996" s="548"/>
      <c r="U996" s="549"/>
    </row>
    <row r="997" spans="1:21" ht="33.75" hidden="1" x14ac:dyDescent="0.25">
      <c r="A997" s="189" t="s">
        <v>640</v>
      </c>
      <c r="B997" s="193" t="s">
        <v>274</v>
      </c>
      <c r="C997" s="193" t="s">
        <v>275</v>
      </c>
      <c r="D997" s="204">
        <f>F997</f>
        <v>417.5</v>
      </c>
      <c r="E997" s="204"/>
      <c r="F997" s="204">
        <v>417.5</v>
      </c>
      <c r="G997" s="204"/>
      <c r="H997" s="204"/>
      <c r="I997" s="194">
        <v>0</v>
      </c>
      <c r="J997" s="194">
        <v>0</v>
      </c>
      <c r="K997" s="194"/>
      <c r="L997" s="194">
        <v>0</v>
      </c>
      <c r="M997" s="194"/>
      <c r="N997" s="194"/>
      <c r="O997" s="194">
        <v>0</v>
      </c>
      <c r="P997" s="194"/>
      <c r="Q997" s="194">
        <v>0</v>
      </c>
      <c r="R997" s="194"/>
      <c r="S997" s="194"/>
      <c r="T997" s="196">
        <f>J997/D997</f>
        <v>0</v>
      </c>
      <c r="U997" s="196">
        <v>0</v>
      </c>
    </row>
    <row r="998" spans="1:21" hidden="1" x14ac:dyDescent="0.25">
      <c r="A998" s="547" t="s">
        <v>681</v>
      </c>
      <c r="B998" s="548"/>
      <c r="C998" s="548"/>
      <c r="D998" s="548"/>
      <c r="E998" s="548"/>
      <c r="F998" s="548"/>
      <c r="G998" s="548"/>
      <c r="H998" s="548"/>
      <c r="I998" s="548"/>
      <c r="J998" s="548"/>
      <c r="K998" s="548"/>
      <c r="L998" s="548"/>
      <c r="M998" s="548"/>
      <c r="N998" s="548"/>
      <c r="O998" s="548"/>
      <c r="P998" s="548"/>
      <c r="Q998" s="548"/>
      <c r="R998" s="548"/>
      <c r="S998" s="548"/>
      <c r="T998" s="548"/>
      <c r="U998" s="549"/>
    </row>
    <row r="999" spans="1:21" hidden="1" x14ac:dyDescent="0.25">
      <c r="A999" s="197" t="s">
        <v>679</v>
      </c>
      <c r="B999" s="193" t="s">
        <v>274</v>
      </c>
      <c r="C999" s="193" t="s">
        <v>275</v>
      </c>
      <c r="D999" s="194">
        <f t="shared" ref="D999" si="204">F999</f>
        <v>0</v>
      </c>
      <c r="E999" s="194"/>
      <c r="F999" s="194">
        <v>0</v>
      </c>
      <c r="G999" s="194"/>
      <c r="H999" s="194"/>
      <c r="I999" s="194">
        <v>0</v>
      </c>
      <c r="J999" s="194">
        <v>0</v>
      </c>
      <c r="K999" s="194"/>
      <c r="L999" s="194">
        <v>0</v>
      </c>
      <c r="M999" s="194"/>
      <c r="N999" s="194"/>
      <c r="O999" s="194">
        <v>0</v>
      </c>
      <c r="P999" s="194"/>
      <c r="Q999" s="194">
        <v>0</v>
      </c>
      <c r="R999" s="194"/>
      <c r="S999" s="194"/>
      <c r="T999" s="196">
        <v>0</v>
      </c>
      <c r="U999" s="196">
        <v>0</v>
      </c>
    </row>
    <row r="1000" spans="1:21" hidden="1" x14ac:dyDescent="0.25">
      <c r="A1000" s="547" t="s">
        <v>682</v>
      </c>
      <c r="B1000" s="548"/>
      <c r="C1000" s="548"/>
      <c r="D1000" s="548"/>
      <c r="E1000" s="548"/>
      <c r="F1000" s="548"/>
      <c r="G1000" s="548"/>
      <c r="H1000" s="548"/>
      <c r="I1000" s="548"/>
      <c r="J1000" s="548"/>
      <c r="K1000" s="548"/>
      <c r="L1000" s="548"/>
      <c r="M1000" s="548"/>
      <c r="N1000" s="548"/>
      <c r="O1000" s="548"/>
      <c r="P1000" s="548"/>
      <c r="Q1000" s="548"/>
      <c r="R1000" s="548"/>
      <c r="S1000" s="548"/>
      <c r="T1000" s="548"/>
      <c r="U1000" s="549"/>
    </row>
    <row r="1001" spans="1:21" ht="33.75" hidden="1" x14ac:dyDescent="0.25">
      <c r="A1001" s="197" t="s">
        <v>683</v>
      </c>
      <c r="B1001" s="193" t="s">
        <v>274</v>
      </c>
      <c r="C1001" s="193" t="s">
        <v>275</v>
      </c>
      <c r="D1001" s="194">
        <f t="shared" ref="D1001" si="205">F1001</f>
        <v>0</v>
      </c>
      <c r="E1001" s="194"/>
      <c r="F1001" s="194">
        <v>0</v>
      </c>
      <c r="G1001" s="194"/>
      <c r="H1001" s="194"/>
      <c r="I1001" s="194">
        <v>0</v>
      </c>
      <c r="J1001" s="194">
        <v>0</v>
      </c>
      <c r="K1001" s="194"/>
      <c r="L1001" s="194">
        <v>0</v>
      </c>
      <c r="M1001" s="194"/>
      <c r="N1001" s="194"/>
      <c r="O1001" s="194">
        <v>0</v>
      </c>
      <c r="P1001" s="194"/>
      <c r="Q1001" s="194">
        <v>0</v>
      </c>
      <c r="R1001" s="194"/>
      <c r="S1001" s="194"/>
      <c r="T1001" s="196">
        <v>0</v>
      </c>
      <c r="U1001" s="196">
        <v>0</v>
      </c>
    </row>
    <row r="1002" spans="1:21" hidden="1" x14ac:dyDescent="0.25">
      <c r="A1002" s="547" t="s">
        <v>684</v>
      </c>
      <c r="B1002" s="548"/>
      <c r="C1002" s="548"/>
      <c r="D1002" s="548"/>
      <c r="E1002" s="548"/>
      <c r="F1002" s="548"/>
      <c r="G1002" s="548"/>
      <c r="H1002" s="548"/>
      <c r="I1002" s="548"/>
      <c r="J1002" s="548"/>
      <c r="K1002" s="548"/>
      <c r="L1002" s="548"/>
      <c r="M1002" s="548"/>
      <c r="N1002" s="548"/>
      <c r="O1002" s="548"/>
      <c r="P1002" s="548"/>
      <c r="Q1002" s="548"/>
      <c r="R1002" s="548"/>
      <c r="S1002" s="548"/>
      <c r="T1002" s="548"/>
      <c r="U1002" s="549"/>
    </row>
    <row r="1003" spans="1:21" ht="33.75" hidden="1" x14ac:dyDescent="0.25">
      <c r="A1003" s="189" t="s">
        <v>640</v>
      </c>
      <c r="B1003" s="193" t="s">
        <v>274</v>
      </c>
      <c r="C1003" s="193" t="s">
        <v>275</v>
      </c>
      <c r="D1003" s="199">
        <f>F1003</f>
        <v>300</v>
      </c>
      <c r="E1003" s="199"/>
      <c r="F1003" s="199">
        <v>300</v>
      </c>
      <c r="G1003" s="205"/>
      <c r="H1003" s="205"/>
      <c r="I1003" s="194">
        <v>0</v>
      </c>
      <c r="J1003" s="194">
        <v>0</v>
      </c>
      <c r="K1003" s="194"/>
      <c r="L1003" s="194">
        <v>0</v>
      </c>
      <c r="M1003" s="194"/>
      <c r="N1003" s="194"/>
      <c r="O1003" s="194">
        <v>0</v>
      </c>
      <c r="P1003" s="194"/>
      <c r="Q1003" s="194">
        <v>0</v>
      </c>
      <c r="R1003" s="194"/>
      <c r="S1003" s="194"/>
      <c r="T1003" s="196">
        <f>J1003/D1003</f>
        <v>0</v>
      </c>
      <c r="U1003" s="196">
        <v>0</v>
      </c>
    </row>
    <row r="1004" spans="1:21" hidden="1" x14ac:dyDescent="0.25">
      <c r="A1004" s="547" t="s">
        <v>685</v>
      </c>
      <c r="B1004" s="548"/>
      <c r="C1004" s="548"/>
      <c r="D1004" s="548"/>
      <c r="E1004" s="548"/>
      <c r="F1004" s="548"/>
      <c r="G1004" s="548"/>
      <c r="H1004" s="548"/>
      <c r="I1004" s="548"/>
      <c r="J1004" s="548"/>
      <c r="K1004" s="548"/>
      <c r="L1004" s="548"/>
      <c r="M1004" s="548"/>
      <c r="N1004" s="548"/>
      <c r="O1004" s="548"/>
      <c r="P1004" s="548"/>
      <c r="Q1004" s="548"/>
      <c r="R1004" s="548"/>
      <c r="S1004" s="548"/>
      <c r="T1004" s="548"/>
      <c r="U1004" s="549"/>
    </row>
    <row r="1005" spans="1:21" ht="33.75" hidden="1" x14ac:dyDescent="0.25">
      <c r="A1005" s="189" t="s">
        <v>686</v>
      </c>
      <c r="B1005" s="193" t="s">
        <v>274</v>
      </c>
      <c r="C1005" s="193" t="s">
        <v>275</v>
      </c>
      <c r="D1005" s="194">
        <f t="shared" ref="D1005" si="206">F1005</f>
        <v>0</v>
      </c>
      <c r="E1005" s="194"/>
      <c r="F1005" s="194">
        <v>0</v>
      </c>
      <c r="G1005" s="194"/>
      <c r="H1005" s="194"/>
      <c r="I1005" s="194">
        <v>0</v>
      </c>
      <c r="J1005" s="194">
        <v>0</v>
      </c>
      <c r="K1005" s="194"/>
      <c r="L1005" s="194">
        <v>0</v>
      </c>
      <c r="M1005" s="194"/>
      <c r="N1005" s="194"/>
      <c r="O1005" s="194">
        <v>0</v>
      </c>
      <c r="P1005" s="194"/>
      <c r="Q1005" s="194">
        <v>0</v>
      </c>
      <c r="R1005" s="194"/>
      <c r="S1005" s="194"/>
      <c r="T1005" s="196">
        <v>0</v>
      </c>
      <c r="U1005" s="196">
        <v>0</v>
      </c>
    </row>
    <row r="1006" spans="1:21" hidden="1" x14ac:dyDescent="0.25">
      <c r="A1006" s="547" t="s">
        <v>687</v>
      </c>
      <c r="B1006" s="548"/>
      <c r="C1006" s="548"/>
      <c r="D1006" s="548"/>
      <c r="E1006" s="548"/>
      <c r="F1006" s="548"/>
      <c r="G1006" s="548"/>
      <c r="H1006" s="548"/>
      <c r="I1006" s="548"/>
      <c r="J1006" s="548"/>
      <c r="K1006" s="548"/>
      <c r="L1006" s="548"/>
      <c r="M1006" s="548"/>
      <c r="N1006" s="548"/>
      <c r="O1006" s="548"/>
      <c r="P1006" s="548"/>
      <c r="Q1006" s="548"/>
      <c r="R1006" s="548"/>
      <c r="S1006" s="548"/>
      <c r="T1006" s="548"/>
      <c r="U1006" s="549"/>
    </row>
    <row r="1007" spans="1:21" ht="33.75" hidden="1" x14ac:dyDescent="0.25">
      <c r="A1007" s="197" t="s">
        <v>683</v>
      </c>
      <c r="B1007" s="193" t="s">
        <v>274</v>
      </c>
      <c r="C1007" s="193" t="s">
        <v>275</v>
      </c>
      <c r="D1007" s="194">
        <f t="shared" ref="D1007" si="207">F1007</f>
        <v>0</v>
      </c>
      <c r="E1007" s="194"/>
      <c r="F1007" s="194">
        <v>0</v>
      </c>
      <c r="G1007" s="194"/>
      <c r="H1007" s="194"/>
      <c r="I1007" s="194">
        <v>0</v>
      </c>
      <c r="J1007" s="194">
        <v>0</v>
      </c>
      <c r="K1007" s="194"/>
      <c r="L1007" s="194">
        <v>0</v>
      </c>
      <c r="M1007" s="194"/>
      <c r="N1007" s="194"/>
      <c r="O1007" s="194">
        <v>0</v>
      </c>
      <c r="P1007" s="194"/>
      <c r="Q1007" s="194">
        <v>0</v>
      </c>
      <c r="R1007" s="194"/>
      <c r="S1007" s="194"/>
      <c r="T1007" s="196">
        <v>0</v>
      </c>
      <c r="U1007" s="196">
        <v>0</v>
      </c>
    </row>
    <row r="1008" spans="1:21" hidden="1" x14ac:dyDescent="0.25">
      <c r="A1008" s="547" t="s">
        <v>688</v>
      </c>
      <c r="B1008" s="548"/>
      <c r="C1008" s="548"/>
      <c r="D1008" s="548"/>
      <c r="E1008" s="548"/>
      <c r="F1008" s="548"/>
      <c r="G1008" s="548"/>
      <c r="H1008" s="548"/>
      <c r="I1008" s="548"/>
      <c r="J1008" s="548"/>
      <c r="K1008" s="548"/>
      <c r="L1008" s="548"/>
      <c r="M1008" s="548"/>
      <c r="N1008" s="548"/>
      <c r="O1008" s="548"/>
      <c r="P1008" s="548"/>
      <c r="Q1008" s="548"/>
      <c r="R1008" s="548"/>
      <c r="S1008" s="548"/>
      <c r="T1008" s="548"/>
      <c r="U1008" s="549"/>
    </row>
    <row r="1009" spans="1:21" ht="33.75" hidden="1" x14ac:dyDescent="0.25">
      <c r="A1009" s="197" t="s">
        <v>683</v>
      </c>
      <c r="B1009" s="193" t="s">
        <v>274</v>
      </c>
      <c r="C1009" s="193" t="s">
        <v>275</v>
      </c>
      <c r="D1009" s="194">
        <f t="shared" ref="D1009" si="208">F1009</f>
        <v>0</v>
      </c>
      <c r="E1009" s="194"/>
      <c r="F1009" s="194">
        <v>0</v>
      </c>
      <c r="G1009" s="194"/>
      <c r="H1009" s="194"/>
      <c r="I1009" s="194">
        <v>0</v>
      </c>
      <c r="J1009" s="194">
        <v>0</v>
      </c>
      <c r="K1009" s="194"/>
      <c r="L1009" s="194">
        <v>0</v>
      </c>
      <c r="M1009" s="194"/>
      <c r="N1009" s="194"/>
      <c r="O1009" s="194">
        <v>0</v>
      </c>
      <c r="P1009" s="194"/>
      <c r="Q1009" s="194">
        <v>0</v>
      </c>
      <c r="R1009" s="194"/>
      <c r="S1009" s="194"/>
      <c r="T1009" s="196">
        <v>0</v>
      </c>
      <c r="U1009" s="196">
        <v>0</v>
      </c>
    </row>
    <row r="1011" spans="1:21" ht="18.75" x14ac:dyDescent="0.3">
      <c r="A1011" s="573" t="s">
        <v>835</v>
      </c>
      <c r="B1011" s="573"/>
      <c r="C1011" s="573"/>
      <c r="D1011" s="573"/>
      <c r="E1011" s="573"/>
      <c r="F1011" s="573"/>
      <c r="G1011" s="573"/>
      <c r="H1011" s="573"/>
      <c r="I1011" s="573"/>
      <c r="J1011" s="573"/>
      <c r="K1011" s="573"/>
      <c r="L1011" s="573"/>
      <c r="M1011" s="573"/>
      <c r="N1011" s="573"/>
      <c r="O1011" s="573"/>
      <c r="P1011" s="573"/>
      <c r="Q1011" s="573"/>
      <c r="R1011" s="573"/>
    </row>
    <row r="1012" spans="1:21" ht="28.5" customHeight="1" x14ac:dyDescent="0.25">
      <c r="A1012" s="536" t="s">
        <v>0</v>
      </c>
      <c r="B1012" s="536" t="s">
        <v>1</v>
      </c>
      <c r="C1012" s="536" t="s">
        <v>2</v>
      </c>
      <c r="D1012" s="574" t="s">
        <v>689</v>
      </c>
      <c r="E1012" s="582"/>
      <c r="F1012" s="582"/>
      <c r="G1012" s="582"/>
      <c r="H1012" s="582"/>
      <c r="I1012" s="582"/>
      <c r="J1012" s="582"/>
      <c r="K1012" s="582"/>
      <c r="L1012" s="582"/>
      <c r="M1012" s="582"/>
      <c r="N1012" s="582"/>
      <c r="O1012" s="582"/>
      <c r="P1012" s="582"/>
      <c r="Q1012" s="582"/>
      <c r="R1012" s="582"/>
      <c r="S1012" s="582"/>
      <c r="T1012" s="583" t="s">
        <v>690</v>
      </c>
      <c r="U1012" s="583" t="s">
        <v>691</v>
      </c>
    </row>
    <row r="1013" spans="1:21" x14ac:dyDescent="0.25">
      <c r="A1013" s="537"/>
      <c r="B1013" s="537"/>
      <c r="C1013" s="537"/>
      <c r="D1013" s="575" t="s">
        <v>692</v>
      </c>
      <c r="E1013" s="576"/>
      <c r="F1013" s="576"/>
      <c r="G1013" s="576"/>
      <c r="H1013" s="577"/>
      <c r="I1013" s="584" t="s">
        <v>104</v>
      </c>
      <c r="J1013" s="578" t="s">
        <v>693</v>
      </c>
      <c r="K1013" s="578"/>
      <c r="L1013" s="578"/>
      <c r="M1013" s="578"/>
      <c r="N1013" s="578"/>
      <c r="O1013" s="578" t="s">
        <v>694</v>
      </c>
      <c r="P1013" s="578"/>
      <c r="Q1013" s="578"/>
      <c r="R1013" s="578"/>
      <c r="S1013" s="575"/>
      <c r="T1013" s="578"/>
      <c r="U1013" s="578"/>
    </row>
    <row r="1014" spans="1:21" x14ac:dyDescent="0.25">
      <c r="A1014" s="537"/>
      <c r="B1014" s="537"/>
      <c r="C1014" s="537"/>
      <c r="D1014" s="587" t="s">
        <v>105</v>
      </c>
      <c r="E1014" s="575" t="s">
        <v>695</v>
      </c>
      <c r="F1014" s="576"/>
      <c r="G1014" s="576"/>
      <c r="H1014" s="577"/>
      <c r="I1014" s="585"/>
      <c r="J1014" s="578" t="s">
        <v>105</v>
      </c>
      <c r="K1014" s="578" t="s">
        <v>695</v>
      </c>
      <c r="L1014" s="578"/>
      <c r="M1014" s="578"/>
      <c r="N1014" s="578"/>
      <c r="O1014" s="578" t="s">
        <v>105</v>
      </c>
      <c r="P1014" s="583" t="s">
        <v>695</v>
      </c>
      <c r="Q1014" s="583"/>
      <c r="R1014" s="583"/>
      <c r="S1014" s="589"/>
      <c r="T1014" s="578"/>
      <c r="U1014" s="578"/>
    </row>
    <row r="1015" spans="1:21" ht="87" customHeight="1" x14ac:dyDescent="0.25">
      <c r="A1015" s="538"/>
      <c r="B1015" s="538"/>
      <c r="C1015" s="538"/>
      <c r="D1015" s="588"/>
      <c r="E1015" s="26" t="s">
        <v>696</v>
      </c>
      <c r="F1015" s="26" t="s">
        <v>13</v>
      </c>
      <c r="G1015" s="26" t="s">
        <v>14</v>
      </c>
      <c r="H1015" s="26" t="s">
        <v>107</v>
      </c>
      <c r="I1015" s="586"/>
      <c r="J1015" s="578"/>
      <c r="K1015" s="26" t="s">
        <v>696</v>
      </c>
      <c r="L1015" s="26" t="s">
        <v>13</v>
      </c>
      <c r="M1015" s="26" t="s">
        <v>14</v>
      </c>
      <c r="N1015" s="26" t="s">
        <v>107</v>
      </c>
      <c r="O1015" s="578"/>
      <c r="P1015" s="26" t="s">
        <v>696</v>
      </c>
      <c r="Q1015" s="26" t="s">
        <v>13</v>
      </c>
      <c r="R1015" s="26" t="s">
        <v>14</v>
      </c>
      <c r="S1015" s="206" t="s">
        <v>107</v>
      </c>
      <c r="T1015" s="578"/>
      <c r="U1015" s="578"/>
    </row>
    <row r="1016" spans="1:21" x14ac:dyDescent="0.25">
      <c r="A1016" s="207">
        <v>1</v>
      </c>
      <c r="B1016" s="207">
        <v>2</v>
      </c>
      <c r="C1016" s="207">
        <v>3</v>
      </c>
      <c r="D1016" s="207">
        <v>4</v>
      </c>
      <c r="E1016" s="207">
        <v>5</v>
      </c>
      <c r="F1016" s="207">
        <v>6</v>
      </c>
      <c r="G1016" s="207">
        <v>7</v>
      </c>
      <c r="H1016" s="207">
        <v>8</v>
      </c>
      <c r="I1016" s="207">
        <v>9</v>
      </c>
      <c r="J1016" s="207">
        <v>10</v>
      </c>
      <c r="K1016" s="207">
        <v>11</v>
      </c>
      <c r="L1016" s="207">
        <v>12</v>
      </c>
      <c r="M1016" s="207">
        <v>13</v>
      </c>
      <c r="N1016" s="207">
        <v>14</v>
      </c>
      <c r="O1016" s="207">
        <v>15</v>
      </c>
      <c r="P1016" s="207">
        <v>16</v>
      </c>
      <c r="Q1016" s="207">
        <v>17</v>
      </c>
      <c r="R1016" s="207">
        <v>18</v>
      </c>
      <c r="S1016" s="43">
        <v>19</v>
      </c>
      <c r="T1016" s="43">
        <v>20</v>
      </c>
      <c r="U1016" s="43">
        <v>21</v>
      </c>
    </row>
    <row r="1017" spans="1:21" x14ac:dyDescent="0.25">
      <c r="A1017" s="570" t="s">
        <v>697</v>
      </c>
      <c r="B1017" s="571"/>
      <c r="C1017" s="571"/>
      <c r="D1017" s="571"/>
      <c r="E1017" s="571"/>
      <c r="F1017" s="571"/>
      <c r="G1017" s="571"/>
      <c r="H1017" s="571"/>
      <c r="I1017" s="571"/>
      <c r="J1017" s="571"/>
      <c r="K1017" s="571"/>
      <c r="L1017" s="571"/>
      <c r="M1017" s="571"/>
      <c r="N1017" s="571"/>
      <c r="O1017" s="571"/>
      <c r="P1017" s="571"/>
      <c r="Q1017" s="571"/>
      <c r="R1017" s="571"/>
      <c r="S1017" s="571"/>
      <c r="T1017" s="571"/>
      <c r="U1017" s="572"/>
    </row>
    <row r="1018" spans="1:21" x14ac:dyDescent="0.25">
      <c r="A1018" s="214" t="s">
        <v>698</v>
      </c>
      <c r="B1018" s="43"/>
      <c r="C1018" s="43"/>
      <c r="D1018" s="215">
        <f t="shared" ref="D1018:S1018" si="209">D1019+D1040+D1058+D1061</f>
        <v>1230736</v>
      </c>
      <c r="E1018" s="215">
        <f t="shared" si="209"/>
        <v>0</v>
      </c>
      <c r="F1018" s="215">
        <f t="shared" si="209"/>
        <v>1230736</v>
      </c>
      <c r="G1018" s="215">
        <f t="shared" si="209"/>
        <v>0</v>
      </c>
      <c r="H1018" s="215">
        <f t="shared" si="209"/>
        <v>0</v>
      </c>
      <c r="I1018" s="215">
        <f t="shared" si="209"/>
        <v>303451.2</v>
      </c>
      <c r="J1018" s="215">
        <f t="shared" si="209"/>
        <v>280336.61199999996</v>
      </c>
      <c r="K1018" s="215">
        <f t="shared" si="209"/>
        <v>0</v>
      </c>
      <c r="L1018" s="215">
        <f t="shared" si="209"/>
        <v>280336.61199999996</v>
      </c>
      <c r="M1018" s="215">
        <f t="shared" si="209"/>
        <v>0</v>
      </c>
      <c r="N1018" s="215">
        <f t="shared" si="209"/>
        <v>0</v>
      </c>
      <c r="O1018" s="215">
        <f t="shared" si="209"/>
        <v>284979.652</v>
      </c>
      <c r="P1018" s="215">
        <f t="shared" si="209"/>
        <v>0</v>
      </c>
      <c r="Q1018" s="215">
        <f t="shared" si="209"/>
        <v>284979.652</v>
      </c>
      <c r="R1018" s="215">
        <f t="shared" si="209"/>
        <v>0</v>
      </c>
      <c r="S1018" s="215">
        <f t="shared" si="209"/>
        <v>0</v>
      </c>
      <c r="T1018" s="215">
        <f>L1018/I1018*100</f>
        <v>92.38276599334587</v>
      </c>
      <c r="U1018" s="215">
        <f>O1018/L1018*100</f>
        <v>101.65623746640699</v>
      </c>
    </row>
    <row r="1019" spans="1:21" ht="45.75" x14ac:dyDescent="0.25">
      <c r="A1019" s="216" t="s">
        <v>699</v>
      </c>
      <c r="B1019" s="57">
        <v>2015</v>
      </c>
      <c r="C1019" s="57">
        <v>2015</v>
      </c>
      <c r="D1019" s="211">
        <f t="shared" ref="D1019:S1019" si="210">D1020+D1033+D1034+D1035+D1036+D1038+D1039</f>
        <v>7210.6</v>
      </c>
      <c r="E1019" s="211">
        <f t="shared" si="210"/>
        <v>0</v>
      </c>
      <c r="F1019" s="211">
        <f t="shared" si="210"/>
        <v>7210.6</v>
      </c>
      <c r="G1019" s="211">
        <f t="shared" si="210"/>
        <v>0</v>
      </c>
      <c r="H1019" s="211">
        <f t="shared" si="210"/>
        <v>0</v>
      </c>
      <c r="I1019" s="211">
        <f t="shared" si="210"/>
        <v>2378.4</v>
      </c>
      <c r="J1019" s="211">
        <f t="shared" si="210"/>
        <v>306.36</v>
      </c>
      <c r="K1019" s="211">
        <f t="shared" si="210"/>
        <v>0</v>
      </c>
      <c r="L1019" s="211">
        <f t="shared" si="210"/>
        <v>306.36</v>
      </c>
      <c r="M1019" s="211">
        <f t="shared" si="210"/>
        <v>0</v>
      </c>
      <c r="N1019" s="211">
        <f t="shared" si="210"/>
        <v>0</v>
      </c>
      <c r="O1019" s="211">
        <f t="shared" si="210"/>
        <v>306.36</v>
      </c>
      <c r="P1019" s="211">
        <f t="shared" si="210"/>
        <v>0</v>
      </c>
      <c r="Q1019" s="211">
        <f t="shared" si="210"/>
        <v>306.36</v>
      </c>
      <c r="R1019" s="211">
        <f t="shared" si="210"/>
        <v>0</v>
      </c>
      <c r="S1019" s="211">
        <f t="shared" si="210"/>
        <v>0</v>
      </c>
      <c r="T1019" s="211">
        <f>L1019/I1019*100</f>
        <v>12.880928355196772</v>
      </c>
      <c r="U1019" s="211">
        <f>O1019/L1019*100</f>
        <v>100</v>
      </c>
    </row>
    <row r="1020" spans="1:21" ht="56.25" hidden="1" x14ac:dyDescent="0.25">
      <c r="A1020" s="217" t="s">
        <v>700</v>
      </c>
      <c r="B1020" s="70">
        <v>2015</v>
      </c>
      <c r="C1020" s="25">
        <v>2015</v>
      </c>
      <c r="D1020" s="208">
        <f t="shared" ref="D1020:S1020" si="211">D1021+D1022+D1023+D1024+D1025+D1026+D1027+D1028+D1029+D1030+D1031+D1032</f>
        <v>4802</v>
      </c>
      <c r="E1020" s="208">
        <f t="shared" si="211"/>
        <v>0</v>
      </c>
      <c r="F1020" s="208">
        <f t="shared" si="211"/>
        <v>4802</v>
      </c>
      <c r="G1020" s="208">
        <f t="shared" si="211"/>
        <v>0</v>
      </c>
      <c r="H1020" s="208">
        <f t="shared" si="211"/>
        <v>0</v>
      </c>
      <c r="I1020" s="208">
        <f t="shared" si="211"/>
        <v>2378.4</v>
      </c>
      <c r="J1020" s="208">
        <f t="shared" si="211"/>
        <v>306.36</v>
      </c>
      <c r="K1020" s="208">
        <f t="shared" si="211"/>
        <v>0</v>
      </c>
      <c r="L1020" s="208">
        <f t="shared" si="211"/>
        <v>306.36</v>
      </c>
      <c r="M1020" s="208">
        <f t="shared" si="211"/>
        <v>0</v>
      </c>
      <c r="N1020" s="208">
        <f t="shared" si="211"/>
        <v>0</v>
      </c>
      <c r="O1020" s="208">
        <f t="shared" si="211"/>
        <v>306.36</v>
      </c>
      <c r="P1020" s="208">
        <f t="shared" si="211"/>
        <v>0</v>
      </c>
      <c r="Q1020" s="208">
        <f t="shared" si="211"/>
        <v>306.36</v>
      </c>
      <c r="R1020" s="208">
        <f t="shared" si="211"/>
        <v>0</v>
      </c>
      <c r="S1020" s="208">
        <f t="shared" si="211"/>
        <v>0</v>
      </c>
      <c r="T1020" s="211">
        <f>L1020/I1020*100</f>
        <v>12.880928355196772</v>
      </c>
      <c r="U1020" s="211">
        <f>O1020/L1020*100</f>
        <v>100</v>
      </c>
    </row>
    <row r="1021" spans="1:21" ht="23.25" hidden="1" x14ac:dyDescent="0.25">
      <c r="A1021" s="89" t="s">
        <v>701</v>
      </c>
      <c r="B1021" s="218"/>
      <c r="C1021" s="217"/>
      <c r="D1021" s="208">
        <v>2463.6999999999998</v>
      </c>
      <c r="E1021" s="208">
        <v>0</v>
      </c>
      <c r="F1021" s="208">
        <f>D1021</f>
        <v>2463.6999999999998</v>
      </c>
      <c r="G1021" s="208">
        <v>0</v>
      </c>
      <c r="H1021" s="208">
        <v>0</v>
      </c>
      <c r="I1021" s="208">
        <v>1781</v>
      </c>
      <c r="J1021" s="208">
        <v>83.6</v>
      </c>
      <c r="K1021" s="208">
        <v>0</v>
      </c>
      <c r="L1021" s="208">
        <f t="shared" ref="L1021:L1034" si="212">J1021</f>
        <v>83.6</v>
      </c>
      <c r="M1021" s="208">
        <v>0</v>
      </c>
      <c r="N1021" s="208">
        <v>0</v>
      </c>
      <c r="O1021" s="208">
        <v>83.6</v>
      </c>
      <c r="P1021" s="208">
        <v>0</v>
      </c>
      <c r="Q1021" s="208">
        <f t="shared" ref="Q1021:Q1031" si="213">O1021</f>
        <v>83.6</v>
      </c>
      <c r="R1021" s="208">
        <v>0</v>
      </c>
      <c r="S1021" s="208">
        <v>0</v>
      </c>
      <c r="T1021" s="208">
        <f t="shared" ref="T1021:T1065" si="214">J1021/I1021*100</f>
        <v>4.6939921392476132</v>
      </c>
      <c r="U1021" s="208">
        <f>O1021/J1021*100</f>
        <v>100</v>
      </c>
    </row>
    <row r="1022" spans="1:21" ht="34.5" hidden="1" x14ac:dyDescent="0.25">
      <c r="A1022" s="89" t="s">
        <v>702</v>
      </c>
      <c r="B1022" s="89"/>
      <c r="C1022" s="89"/>
      <c r="D1022" s="208">
        <v>441.2</v>
      </c>
      <c r="E1022" s="208">
        <v>0</v>
      </c>
      <c r="F1022" s="208">
        <f t="shared" ref="F1022:F1032" si="215">D1022</f>
        <v>441.2</v>
      </c>
      <c r="G1022" s="208">
        <v>0</v>
      </c>
      <c r="H1022" s="208">
        <v>0</v>
      </c>
      <c r="I1022" s="208">
        <v>94.5</v>
      </c>
      <c r="J1022" s="208">
        <v>59.5</v>
      </c>
      <c r="K1022" s="208">
        <v>0</v>
      </c>
      <c r="L1022" s="208">
        <f t="shared" si="212"/>
        <v>59.5</v>
      </c>
      <c r="M1022" s="208">
        <v>0</v>
      </c>
      <c r="N1022" s="208">
        <v>0</v>
      </c>
      <c r="O1022" s="208">
        <v>59.5</v>
      </c>
      <c r="P1022" s="208">
        <v>0</v>
      </c>
      <c r="Q1022" s="208">
        <f t="shared" si="213"/>
        <v>59.5</v>
      </c>
      <c r="R1022" s="208">
        <v>0</v>
      </c>
      <c r="S1022" s="208">
        <v>0</v>
      </c>
      <c r="T1022" s="208">
        <f t="shared" si="214"/>
        <v>62.962962962962962</v>
      </c>
      <c r="U1022" s="208">
        <f>O1022/J1022*100</f>
        <v>100</v>
      </c>
    </row>
    <row r="1023" spans="1:21" ht="45.75" hidden="1" x14ac:dyDescent="0.25">
      <c r="A1023" s="89" t="s">
        <v>703</v>
      </c>
      <c r="B1023" s="89"/>
      <c r="C1023" s="89"/>
      <c r="D1023" s="208">
        <v>211.6</v>
      </c>
      <c r="E1023" s="208">
        <v>0</v>
      </c>
      <c r="F1023" s="208">
        <f t="shared" si="215"/>
        <v>211.6</v>
      </c>
      <c r="G1023" s="208">
        <v>0</v>
      </c>
      <c r="H1023" s="208">
        <v>0</v>
      </c>
      <c r="I1023" s="208">
        <v>0</v>
      </c>
      <c r="J1023" s="208">
        <v>0</v>
      </c>
      <c r="K1023" s="208">
        <v>0</v>
      </c>
      <c r="L1023" s="208">
        <f t="shared" si="212"/>
        <v>0</v>
      </c>
      <c r="M1023" s="208">
        <v>0</v>
      </c>
      <c r="N1023" s="208">
        <v>0</v>
      </c>
      <c r="O1023" s="208">
        <v>0</v>
      </c>
      <c r="P1023" s="208">
        <v>0</v>
      </c>
      <c r="Q1023" s="208">
        <f t="shared" si="213"/>
        <v>0</v>
      </c>
      <c r="R1023" s="208">
        <v>0</v>
      </c>
      <c r="S1023" s="208">
        <v>0</v>
      </c>
      <c r="T1023" s="208" t="e">
        <f t="shared" si="214"/>
        <v>#DIV/0!</v>
      </c>
      <c r="U1023" s="208" t="e">
        <f t="shared" ref="U1023:U1031" si="216">O1023/J1023*100</f>
        <v>#DIV/0!</v>
      </c>
    </row>
    <row r="1024" spans="1:21" ht="34.5" hidden="1" x14ac:dyDescent="0.25">
      <c r="A1024" s="89" t="s">
        <v>255</v>
      </c>
      <c r="B1024" s="89"/>
      <c r="C1024" s="89"/>
      <c r="D1024" s="208">
        <v>122.5</v>
      </c>
      <c r="E1024" s="208">
        <v>0</v>
      </c>
      <c r="F1024" s="208">
        <f t="shared" si="215"/>
        <v>122.5</v>
      </c>
      <c r="G1024" s="208">
        <v>0</v>
      </c>
      <c r="H1024" s="208">
        <v>0</v>
      </c>
      <c r="I1024" s="208">
        <v>0</v>
      </c>
      <c r="J1024" s="208">
        <v>0</v>
      </c>
      <c r="K1024" s="208">
        <v>0</v>
      </c>
      <c r="L1024" s="208">
        <f t="shared" si="212"/>
        <v>0</v>
      </c>
      <c r="M1024" s="208">
        <v>0</v>
      </c>
      <c r="N1024" s="208">
        <v>0</v>
      </c>
      <c r="O1024" s="208">
        <v>0</v>
      </c>
      <c r="P1024" s="208">
        <v>0</v>
      </c>
      <c r="Q1024" s="208">
        <f t="shared" si="213"/>
        <v>0</v>
      </c>
      <c r="R1024" s="208">
        <v>0</v>
      </c>
      <c r="S1024" s="208">
        <v>0</v>
      </c>
      <c r="T1024" s="208" t="e">
        <f t="shared" si="214"/>
        <v>#DIV/0!</v>
      </c>
      <c r="U1024" s="208" t="e">
        <f t="shared" si="216"/>
        <v>#DIV/0!</v>
      </c>
    </row>
    <row r="1025" spans="1:21" ht="45.75" hidden="1" x14ac:dyDescent="0.25">
      <c r="A1025" s="89" t="s">
        <v>704</v>
      </c>
      <c r="B1025" s="89"/>
      <c r="C1025" s="89"/>
      <c r="D1025" s="208">
        <v>212.5</v>
      </c>
      <c r="E1025" s="208">
        <v>0</v>
      </c>
      <c r="F1025" s="208">
        <f t="shared" si="215"/>
        <v>212.5</v>
      </c>
      <c r="G1025" s="208">
        <v>0</v>
      </c>
      <c r="H1025" s="208">
        <v>0</v>
      </c>
      <c r="I1025" s="208">
        <v>7</v>
      </c>
      <c r="J1025" s="208">
        <v>7</v>
      </c>
      <c r="K1025" s="208">
        <v>0</v>
      </c>
      <c r="L1025" s="208">
        <f t="shared" si="212"/>
        <v>7</v>
      </c>
      <c r="M1025" s="208">
        <v>0</v>
      </c>
      <c r="N1025" s="208">
        <v>0</v>
      </c>
      <c r="O1025" s="208">
        <v>7</v>
      </c>
      <c r="P1025" s="208">
        <v>0</v>
      </c>
      <c r="Q1025" s="208">
        <f t="shared" si="213"/>
        <v>7</v>
      </c>
      <c r="R1025" s="208">
        <v>0</v>
      </c>
      <c r="S1025" s="208">
        <v>0</v>
      </c>
      <c r="T1025" s="208">
        <f t="shared" si="214"/>
        <v>100</v>
      </c>
      <c r="U1025" s="208">
        <f t="shared" si="216"/>
        <v>100</v>
      </c>
    </row>
    <row r="1026" spans="1:21" ht="57" hidden="1" x14ac:dyDescent="0.25">
      <c r="A1026" s="89" t="s">
        <v>705</v>
      </c>
      <c r="B1026" s="89"/>
      <c r="C1026" s="89"/>
      <c r="D1026" s="208">
        <v>302.5</v>
      </c>
      <c r="E1026" s="208">
        <v>0</v>
      </c>
      <c r="F1026" s="208">
        <f t="shared" si="215"/>
        <v>302.5</v>
      </c>
      <c r="G1026" s="208">
        <v>0</v>
      </c>
      <c r="H1026" s="208">
        <v>0</v>
      </c>
      <c r="I1026" s="208">
        <v>0</v>
      </c>
      <c r="J1026" s="208">
        <v>0</v>
      </c>
      <c r="K1026" s="208">
        <v>0</v>
      </c>
      <c r="L1026" s="208">
        <v>0</v>
      </c>
      <c r="M1026" s="208">
        <v>0</v>
      </c>
      <c r="N1026" s="208">
        <v>0</v>
      </c>
      <c r="O1026" s="208">
        <v>0</v>
      </c>
      <c r="P1026" s="208">
        <v>0</v>
      </c>
      <c r="Q1026" s="208">
        <f t="shared" si="213"/>
        <v>0</v>
      </c>
      <c r="R1026" s="208">
        <v>0</v>
      </c>
      <c r="S1026" s="208">
        <v>0</v>
      </c>
      <c r="T1026" s="208" t="e">
        <f t="shared" si="214"/>
        <v>#DIV/0!</v>
      </c>
      <c r="U1026" s="208" t="e">
        <f t="shared" si="216"/>
        <v>#DIV/0!</v>
      </c>
    </row>
    <row r="1027" spans="1:21" ht="34.5" hidden="1" x14ac:dyDescent="0.25">
      <c r="A1027" s="89" t="s">
        <v>706</v>
      </c>
      <c r="B1027" s="89"/>
      <c r="C1027" s="89"/>
      <c r="D1027" s="208">
        <v>323.10000000000002</v>
      </c>
      <c r="E1027" s="208">
        <v>0</v>
      </c>
      <c r="F1027" s="208">
        <f t="shared" si="215"/>
        <v>323.10000000000002</v>
      </c>
      <c r="G1027" s="208">
        <v>0</v>
      </c>
      <c r="H1027" s="208">
        <v>0</v>
      </c>
      <c r="I1027" s="208">
        <v>70</v>
      </c>
      <c r="J1027" s="208">
        <v>41.26</v>
      </c>
      <c r="K1027" s="208">
        <v>0</v>
      </c>
      <c r="L1027" s="208">
        <f t="shared" si="212"/>
        <v>41.26</v>
      </c>
      <c r="M1027" s="208">
        <v>0</v>
      </c>
      <c r="N1027" s="208">
        <v>0</v>
      </c>
      <c r="O1027" s="208">
        <v>41.26</v>
      </c>
      <c r="P1027" s="208">
        <v>0</v>
      </c>
      <c r="Q1027" s="208">
        <f t="shared" si="213"/>
        <v>41.26</v>
      </c>
      <c r="R1027" s="208">
        <v>0</v>
      </c>
      <c r="S1027" s="208">
        <v>0</v>
      </c>
      <c r="T1027" s="208">
        <f t="shared" si="214"/>
        <v>58.942857142857143</v>
      </c>
      <c r="U1027" s="208">
        <f t="shared" si="216"/>
        <v>100</v>
      </c>
    </row>
    <row r="1028" spans="1:21" ht="34.5" hidden="1" x14ac:dyDescent="0.25">
      <c r="A1028" s="89" t="s">
        <v>707</v>
      </c>
      <c r="B1028" s="89"/>
      <c r="C1028" s="89"/>
      <c r="D1028" s="208">
        <v>366.1</v>
      </c>
      <c r="E1028" s="208">
        <v>0</v>
      </c>
      <c r="F1028" s="208">
        <f t="shared" si="215"/>
        <v>366.1</v>
      </c>
      <c r="G1028" s="208">
        <v>0</v>
      </c>
      <c r="H1028" s="208">
        <v>0</v>
      </c>
      <c r="I1028" s="208">
        <v>141.9</v>
      </c>
      <c r="J1028" s="208">
        <v>104.5</v>
      </c>
      <c r="K1028" s="208">
        <v>0</v>
      </c>
      <c r="L1028" s="208">
        <f t="shared" si="212"/>
        <v>104.5</v>
      </c>
      <c r="M1028" s="208">
        <v>0</v>
      </c>
      <c r="N1028" s="208">
        <v>0</v>
      </c>
      <c r="O1028" s="208">
        <v>104.5</v>
      </c>
      <c r="P1028" s="208">
        <v>0</v>
      </c>
      <c r="Q1028" s="208">
        <f t="shared" si="213"/>
        <v>104.5</v>
      </c>
      <c r="R1028" s="208">
        <v>0</v>
      </c>
      <c r="S1028" s="208">
        <v>0</v>
      </c>
      <c r="T1028" s="208">
        <f t="shared" si="214"/>
        <v>73.643410852713174</v>
      </c>
      <c r="U1028" s="208">
        <f t="shared" si="216"/>
        <v>100</v>
      </c>
    </row>
    <row r="1029" spans="1:21" ht="34.5" hidden="1" x14ac:dyDescent="0.25">
      <c r="A1029" s="89" t="s">
        <v>708</v>
      </c>
      <c r="B1029" s="89"/>
      <c r="C1029" s="89"/>
      <c r="D1029" s="208">
        <v>94.6</v>
      </c>
      <c r="E1029" s="208">
        <v>0</v>
      </c>
      <c r="F1029" s="208">
        <f t="shared" si="215"/>
        <v>94.6</v>
      </c>
      <c r="G1029" s="208">
        <v>0</v>
      </c>
      <c r="H1029" s="208">
        <v>0</v>
      </c>
      <c r="I1029" s="208">
        <v>50</v>
      </c>
      <c r="J1029" s="208">
        <v>0</v>
      </c>
      <c r="K1029" s="208">
        <v>0</v>
      </c>
      <c r="L1029" s="208">
        <f t="shared" si="212"/>
        <v>0</v>
      </c>
      <c r="M1029" s="208">
        <v>0</v>
      </c>
      <c r="N1029" s="208">
        <v>0</v>
      </c>
      <c r="O1029" s="208">
        <v>0</v>
      </c>
      <c r="P1029" s="208">
        <v>0</v>
      </c>
      <c r="Q1029" s="208">
        <f t="shared" si="213"/>
        <v>0</v>
      </c>
      <c r="R1029" s="208">
        <v>0</v>
      </c>
      <c r="S1029" s="208">
        <v>0</v>
      </c>
      <c r="T1029" s="208">
        <f t="shared" si="214"/>
        <v>0</v>
      </c>
      <c r="U1029" s="208" t="e">
        <f t="shared" si="216"/>
        <v>#DIV/0!</v>
      </c>
    </row>
    <row r="1030" spans="1:21" ht="23.25" hidden="1" x14ac:dyDescent="0.25">
      <c r="A1030" s="89" t="s">
        <v>709</v>
      </c>
      <c r="B1030" s="89"/>
      <c r="C1030" s="89"/>
      <c r="D1030" s="208">
        <v>30.2</v>
      </c>
      <c r="E1030" s="208">
        <v>0</v>
      </c>
      <c r="F1030" s="208">
        <f t="shared" si="215"/>
        <v>30.2</v>
      </c>
      <c r="G1030" s="208">
        <v>0</v>
      </c>
      <c r="H1030" s="208">
        <v>0</v>
      </c>
      <c r="I1030" s="208">
        <v>0</v>
      </c>
      <c r="J1030" s="208">
        <v>0</v>
      </c>
      <c r="K1030" s="208">
        <v>0</v>
      </c>
      <c r="L1030" s="208">
        <v>0</v>
      </c>
      <c r="M1030" s="208">
        <v>0</v>
      </c>
      <c r="N1030" s="208">
        <v>0</v>
      </c>
      <c r="O1030" s="208">
        <v>0</v>
      </c>
      <c r="P1030" s="208">
        <v>0</v>
      </c>
      <c r="Q1030" s="208">
        <f t="shared" si="213"/>
        <v>0</v>
      </c>
      <c r="R1030" s="208">
        <v>0</v>
      </c>
      <c r="S1030" s="208">
        <v>0</v>
      </c>
      <c r="T1030" s="208" t="e">
        <f t="shared" si="214"/>
        <v>#DIV/0!</v>
      </c>
      <c r="U1030" s="208" t="e">
        <f t="shared" si="216"/>
        <v>#DIV/0!</v>
      </c>
    </row>
    <row r="1031" spans="1:21" ht="45.75" hidden="1" x14ac:dyDescent="0.25">
      <c r="A1031" s="89" t="s">
        <v>710</v>
      </c>
      <c r="B1031" s="89"/>
      <c r="C1031" s="89"/>
      <c r="D1031" s="208">
        <v>234</v>
      </c>
      <c r="E1031" s="208">
        <v>0</v>
      </c>
      <c r="F1031" s="208">
        <f t="shared" si="215"/>
        <v>234</v>
      </c>
      <c r="G1031" s="208">
        <v>0</v>
      </c>
      <c r="H1031" s="208">
        <v>0</v>
      </c>
      <c r="I1031" s="208">
        <v>234</v>
      </c>
      <c r="J1031" s="208">
        <v>10.5</v>
      </c>
      <c r="K1031" s="208">
        <v>0</v>
      </c>
      <c r="L1031" s="208">
        <f t="shared" si="212"/>
        <v>10.5</v>
      </c>
      <c r="M1031" s="208">
        <v>0</v>
      </c>
      <c r="N1031" s="208">
        <v>0</v>
      </c>
      <c r="O1031" s="208">
        <v>10.5</v>
      </c>
      <c r="P1031" s="208">
        <v>0</v>
      </c>
      <c r="Q1031" s="208">
        <f t="shared" si="213"/>
        <v>10.5</v>
      </c>
      <c r="R1031" s="208">
        <v>0</v>
      </c>
      <c r="S1031" s="208">
        <v>0</v>
      </c>
      <c r="T1031" s="208">
        <f t="shared" si="214"/>
        <v>4.4871794871794872</v>
      </c>
      <c r="U1031" s="208">
        <f t="shared" si="216"/>
        <v>100</v>
      </c>
    </row>
    <row r="1032" spans="1:21" ht="34.5" hidden="1" x14ac:dyDescent="0.25">
      <c r="A1032" s="89" t="s">
        <v>711</v>
      </c>
      <c r="B1032" s="89"/>
      <c r="C1032" s="89"/>
      <c r="D1032" s="208">
        <v>0</v>
      </c>
      <c r="E1032" s="208">
        <v>0</v>
      </c>
      <c r="F1032" s="208">
        <f t="shared" si="215"/>
        <v>0</v>
      </c>
      <c r="G1032" s="208">
        <v>0</v>
      </c>
      <c r="H1032" s="208">
        <v>0</v>
      </c>
      <c r="I1032" s="208">
        <v>0</v>
      </c>
      <c r="J1032" s="208">
        <v>0</v>
      </c>
      <c r="K1032" s="208">
        <v>0</v>
      </c>
      <c r="L1032" s="208">
        <f t="shared" si="212"/>
        <v>0</v>
      </c>
      <c r="M1032" s="208">
        <v>0</v>
      </c>
      <c r="N1032" s="208">
        <v>0</v>
      </c>
      <c r="O1032" s="208">
        <v>0</v>
      </c>
      <c r="P1032" s="208">
        <v>0</v>
      </c>
      <c r="Q1032" s="208">
        <f>O1032</f>
        <v>0</v>
      </c>
      <c r="R1032" s="208">
        <v>0</v>
      </c>
      <c r="S1032" s="208">
        <v>0</v>
      </c>
      <c r="T1032" s="208" t="e">
        <f t="shared" si="214"/>
        <v>#DIV/0!</v>
      </c>
      <c r="U1032" s="208" t="e">
        <f>O1032/J1032*100</f>
        <v>#DIV/0!</v>
      </c>
    </row>
    <row r="1033" spans="1:21" ht="79.5" hidden="1" x14ac:dyDescent="0.25">
      <c r="A1033" s="89" t="s">
        <v>712</v>
      </c>
      <c r="B1033" s="25">
        <v>2015</v>
      </c>
      <c r="C1033" s="24">
        <v>2015</v>
      </c>
      <c r="D1033" s="25">
        <v>177</v>
      </c>
      <c r="E1033" s="211">
        <v>0</v>
      </c>
      <c r="F1033" s="52">
        <f>D1033</f>
        <v>177</v>
      </c>
      <c r="G1033" s="211">
        <v>0</v>
      </c>
      <c r="H1033" s="211">
        <v>0</v>
      </c>
      <c r="I1033" s="211">
        <v>0</v>
      </c>
      <c r="J1033" s="211">
        <v>0</v>
      </c>
      <c r="K1033" s="211">
        <v>0</v>
      </c>
      <c r="L1033" s="211">
        <f t="shared" si="212"/>
        <v>0</v>
      </c>
      <c r="M1033" s="211">
        <v>0</v>
      </c>
      <c r="N1033" s="211">
        <v>0</v>
      </c>
      <c r="O1033" s="211">
        <v>0</v>
      </c>
      <c r="P1033" s="211">
        <v>0</v>
      </c>
      <c r="Q1033" s="211">
        <v>0</v>
      </c>
      <c r="R1033" s="211">
        <v>0</v>
      </c>
      <c r="S1033" s="211">
        <v>0</v>
      </c>
      <c r="T1033" s="208" t="e">
        <f t="shared" si="214"/>
        <v>#DIV/0!</v>
      </c>
      <c r="U1033" s="52" t="e">
        <f>O1033/J1033*100</f>
        <v>#DIV/0!</v>
      </c>
    </row>
    <row r="1034" spans="1:21" ht="90.75" hidden="1" x14ac:dyDescent="0.25">
      <c r="A1034" s="89" t="s">
        <v>713</v>
      </c>
      <c r="B1034" s="25">
        <v>2015</v>
      </c>
      <c r="C1034" s="24">
        <v>2015</v>
      </c>
      <c r="D1034" s="25">
        <v>100</v>
      </c>
      <c r="E1034" s="211">
        <v>0</v>
      </c>
      <c r="F1034" s="52">
        <f>D1034</f>
        <v>100</v>
      </c>
      <c r="G1034" s="211">
        <v>0</v>
      </c>
      <c r="H1034" s="211">
        <v>0</v>
      </c>
      <c r="I1034" s="211">
        <v>0</v>
      </c>
      <c r="J1034" s="211">
        <v>0</v>
      </c>
      <c r="K1034" s="211">
        <v>0</v>
      </c>
      <c r="L1034" s="211">
        <f t="shared" si="212"/>
        <v>0</v>
      </c>
      <c r="M1034" s="211">
        <v>0</v>
      </c>
      <c r="N1034" s="211">
        <v>0</v>
      </c>
      <c r="O1034" s="211">
        <v>0</v>
      </c>
      <c r="P1034" s="211">
        <v>0</v>
      </c>
      <c r="Q1034" s="211">
        <v>0</v>
      </c>
      <c r="R1034" s="211">
        <v>0</v>
      </c>
      <c r="S1034" s="211">
        <v>0</v>
      </c>
      <c r="T1034" s="208" t="e">
        <f t="shared" si="214"/>
        <v>#DIV/0!</v>
      </c>
      <c r="U1034" s="52" t="e">
        <f>O1034/J1034*100</f>
        <v>#DIV/0!</v>
      </c>
    </row>
    <row r="1035" spans="1:21" ht="34.5" hidden="1" x14ac:dyDescent="0.25">
      <c r="A1035" s="89" t="s">
        <v>714</v>
      </c>
      <c r="B1035" s="25">
        <v>2015</v>
      </c>
      <c r="C1035" s="24">
        <v>2015</v>
      </c>
      <c r="D1035" s="25">
        <v>15.6</v>
      </c>
      <c r="E1035" s="211">
        <v>0</v>
      </c>
      <c r="F1035" s="52">
        <f>D1035</f>
        <v>15.6</v>
      </c>
      <c r="G1035" s="211">
        <v>0</v>
      </c>
      <c r="H1035" s="211">
        <v>0</v>
      </c>
      <c r="I1035" s="211">
        <v>0</v>
      </c>
      <c r="J1035" s="211">
        <v>0</v>
      </c>
      <c r="K1035" s="211">
        <v>0</v>
      </c>
      <c r="L1035" s="211">
        <v>0</v>
      </c>
      <c r="M1035" s="211">
        <v>0</v>
      </c>
      <c r="N1035" s="211">
        <v>0</v>
      </c>
      <c r="O1035" s="211">
        <v>0</v>
      </c>
      <c r="P1035" s="211">
        <v>0</v>
      </c>
      <c r="Q1035" s="211">
        <f>O1035</f>
        <v>0</v>
      </c>
      <c r="R1035" s="211">
        <v>0</v>
      </c>
      <c r="S1035" s="211">
        <v>0</v>
      </c>
      <c r="T1035" s="208" t="e">
        <f t="shared" si="214"/>
        <v>#DIV/0!</v>
      </c>
      <c r="U1035" s="52" t="e">
        <f>O1035/J1035*100</f>
        <v>#DIV/0!</v>
      </c>
    </row>
    <row r="1036" spans="1:21" ht="34.5" hidden="1" x14ac:dyDescent="0.25">
      <c r="A1036" s="89" t="s">
        <v>715</v>
      </c>
      <c r="B1036" s="25">
        <v>2015</v>
      </c>
      <c r="C1036" s="24">
        <v>2015</v>
      </c>
      <c r="D1036" s="25">
        <v>120</v>
      </c>
      <c r="E1036" s="211">
        <v>0</v>
      </c>
      <c r="F1036" s="52">
        <f>D1036</f>
        <v>120</v>
      </c>
      <c r="G1036" s="211">
        <v>0</v>
      </c>
      <c r="H1036" s="211">
        <v>0</v>
      </c>
      <c r="I1036" s="211">
        <v>0</v>
      </c>
      <c r="J1036" s="211">
        <v>0</v>
      </c>
      <c r="K1036" s="211">
        <v>0</v>
      </c>
      <c r="L1036" s="211">
        <v>0</v>
      </c>
      <c r="M1036" s="211">
        <v>0</v>
      </c>
      <c r="N1036" s="211">
        <v>0</v>
      </c>
      <c r="O1036" s="211">
        <v>0</v>
      </c>
      <c r="P1036" s="211">
        <v>0</v>
      </c>
      <c r="Q1036" s="211">
        <v>0</v>
      </c>
      <c r="R1036" s="211">
        <v>0</v>
      </c>
      <c r="S1036" s="211">
        <v>0</v>
      </c>
      <c r="T1036" s="208" t="e">
        <f t="shared" si="214"/>
        <v>#DIV/0!</v>
      </c>
      <c r="U1036" s="52" t="e">
        <f t="shared" ref="U1036:U1065" si="217">O1036/J1036*100</f>
        <v>#DIV/0!</v>
      </c>
    </row>
    <row r="1037" spans="1:21" ht="45.75" hidden="1" x14ac:dyDescent="0.25">
      <c r="A1037" s="89" t="s">
        <v>716</v>
      </c>
      <c r="B1037" s="25">
        <v>2015</v>
      </c>
      <c r="C1037" s="24">
        <v>2015</v>
      </c>
      <c r="D1037" s="25" t="s">
        <v>717</v>
      </c>
      <c r="E1037" s="211"/>
      <c r="F1037" s="52"/>
      <c r="G1037" s="52"/>
      <c r="H1037" s="52"/>
      <c r="I1037" s="52"/>
      <c r="J1037" s="52"/>
      <c r="K1037" s="52"/>
      <c r="L1037" s="52"/>
      <c r="M1037" s="52"/>
      <c r="N1037" s="52"/>
      <c r="O1037" s="211"/>
      <c r="P1037" s="211"/>
      <c r="Q1037" s="211"/>
      <c r="R1037" s="52"/>
      <c r="S1037" s="52"/>
      <c r="T1037" s="208" t="e">
        <f t="shared" si="214"/>
        <v>#DIV/0!</v>
      </c>
      <c r="U1037" s="52" t="e">
        <f t="shared" si="217"/>
        <v>#DIV/0!</v>
      </c>
    </row>
    <row r="1038" spans="1:21" ht="45.75" hidden="1" x14ac:dyDescent="0.25">
      <c r="A1038" s="89" t="s">
        <v>718</v>
      </c>
      <c r="B1038" s="70">
        <v>2015</v>
      </c>
      <c r="C1038" s="219">
        <v>2015</v>
      </c>
      <c r="D1038" s="70">
        <v>1964.2</v>
      </c>
      <c r="E1038" s="211">
        <v>0</v>
      </c>
      <c r="F1038" s="57">
        <f>D1038</f>
        <v>1964.2</v>
      </c>
      <c r="G1038" s="211">
        <v>0</v>
      </c>
      <c r="H1038" s="211">
        <v>0</v>
      </c>
      <c r="I1038" s="211">
        <v>0</v>
      </c>
      <c r="J1038" s="211">
        <v>0</v>
      </c>
      <c r="K1038" s="211">
        <v>0</v>
      </c>
      <c r="L1038" s="211">
        <v>0</v>
      </c>
      <c r="M1038" s="211">
        <v>0</v>
      </c>
      <c r="N1038" s="211">
        <v>0</v>
      </c>
      <c r="O1038" s="211">
        <v>0</v>
      </c>
      <c r="P1038" s="211">
        <v>0</v>
      </c>
      <c r="Q1038" s="211">
        <v>0</v>
      </c>
      <c r="R1038" s="211">
        <v>0</v>
      </c>
      <c r="S1038" s="211">
        <v>0</v>
      </c>
      <c r="T1038" s="208" t="e">
        <f t="shared" si="214"/>
        <v>#DIV/0!</v>
      </c>
      <c r="U1038" s="52" t="e">
        <f t="shared" si="217"/>
        <v>#DIV/0!</v>
      </c>
    </row>
    <row r="1039" spans="1:21" ht="147" hidden="1" x14ac:dyDescent="0.25">
      <c r="A1039" s="89" t="s">
        <v>719</v>
      </c>
      <c r="B1039" s="25">
        <v>2015</v>
      </c>
      <c r="C1039" s="24">
        <v>2015</v>
      </c>
      <c r="D1039" s="25">
        <v>31.8</v>
      </c>
      <c r="E1039" s="211">
        <v>0</v>
      </c>
      <c r="F1039" s="52">
        <f>D1039</f>
        <v>31.8</v>
      </c>
      <c r="G1039" s="211">
        <v>0</v>
      </c>
      <c r="H1039" s="211">
        <v>0</v>
      </c>
      <c r="I1039" s="211">
        <v>0</v>
      </c>
      <c r="J1039" s="211">
        <v>0</v>
      </c>
      <c r="K1039" s="211">
        <v>0</v>
      </c>
      <c r="L1039" s="211">
        <v>0</v>
      </c>
      <c r="M1039" s="211">
        <v>0</v>
      </c>
      <c r="N1039" s="211">
        <v>0</v>
      </c>
      <c r="O1039" s="211">
        <v>0</v>
      </c>
      <c r="P1039" s="211">
        <v>0</v>
      </c>
      <c r="Q1039" s="211">
        <v>0</v>
      </c>
      <c r="R1039" s="211">
        <v>0</v>
      </c>
      <c r="S1039" s="211">
        <v>0</v>
      </c>
      <c r="T1039" s="208" t="e">
        <f t="shared" si="214"/>
        <v>#DIV/0!</v>
      </c>
      <c r="U1039" s="52" t="e">
        <f t="shared" si="217"/>
        <v>#DIV/0!</v>
      </c>
    </row>
    <row r="1040" spans="1:21" ht="34.5" x14ac:dyDescent="0.25">
      <c r="A1040" s="89" t="s">
        <v>720</v>
      </c>
      <c r="B1040" s="89"/>
      <c r="C1040" s="220"/>
      <c r="D1040" s="25">
        <f t="shared" ref="D1040:S1040" si="218">D1041+D1042+D1043+D1044+D1045+D1046+D1047+D1048+D1049+D1050+D1051+D1052+D1053+D1054+D1056</f>
        <v>924911.8</v>
      </c>
      <c r="E1040" s="208">
        <f t="shared" si="218"/>
        <v>0</v>
      </c>
      <c r="F1040" s="25">
        <f t="shared" si="218"/>
        <v>924911.8</v>
      </c>
      <c r="G1040" s="208">
        <f t="shared" si="218"/>
        <v>0</v>
      </c>
      <c r="H1040" s="208">
        <f t="shared" si="218"/>
        <v>0</v>
      </c>
      <c r="I1040" s="25">
        <f t="shared" si="218"/>
        <v>237533.6</v>
      </c>
      <c r="J1040" s="25">
        <f t="shared" si="218"/>
        <v>224238.34</v>
      </c>
      <c r="K1040" s="208">
        <f t="shared" si="218"/>
        <v>0</v>
      </c>
      <c r="L1040" s="25">
        <f t="shared" si="218"/>
        <v>224238.34</v>
      </c>
      <c r="M1040" s="208">
        <f t="shared" si="218"/>
        <v>0</v>
      </c>
      <c r="N1040" s="208">
        <f t="shared" si="218"/>
        <v>0</v>
      </c>
      <c r="O1040" s="25">
        <f t="shared" si="218"/>
        <v>228881.38</v>
      </c>
      <c r="P1040" s="208">
        <f t="shared" si="218"/>
        <v>0</v>
      </c>
      <c r="Q1040" s="25">
        <f t="shared" si="218"/>
        <v>228881.38</v>
      </c>
      <c r="R1040" s="208">
        <f t="shared" si="218"/>
        <v>0</v>
      </c>
      <c r="S1040" s="208">
        <f t="shared" si="218"/>
        <v>0</v>
      </c>
      <c r="T1040" s="208">
        <f t="shared" si="214"/>
        <v>94.402787647726456</v>
      </c>
      <c r="U1040" s="208">
        <f t="shared" si="217"/>
        <v>102.07058257744863</v>
      </c>
    </row>
    <row r="1041" spans="1:21" ht="57" hidden="1" x14ac:dyDescent="0.25">
      <c r="A1041" s="89" t="s">
        <v>721</v>
      </c>
      <c r="B1041" s="25">
        <v>2015</v>
      </c>
      <c r="C1041" s="24">
        <v>2015</v>
      </c>
      <c r="D1041" s="25">
        <f>219764.1+16364.5</f>
        <v>236128.6</v>
      </c>
      <c r="E1041" s="211">
        <v>0</v>
      </c>
      <c r="F1041" s="52">
        <f t="shared" ref="F1041:F1054" si="219">D1041</f>
        <v>236128.6</v>
      </c>
      <c r="G1041" s="211">
        <v>0</v>
      </c>
      <c r="H1041" s="211">
        <v>0</v>
      </c>
      <c r="I1041" s="52">
        <f>53359+3994</f>
        <v>57353</v>
      </c>
      <c r="J1041" s="52">
        <f>50522.55+3460.4</f>
        <v>53982.950000000004</v>
      </c>
      <c r="K1041" s="211">
        <v>0</v>
      </c>
      <c r="L1041" s="52">
        <f t="shared" ref="L1041:L1051" si="220">J1041</f>
        <v>53982.950000000004</v>
      </c>
      <c r="M1041" s="211">
        <v>0</v>
      </c>
      <c r="N1041" s="211">
        <v>0</v>
      </c>
      <c r="O1041" s="211">
        <f>L1041</f>
        <v>53982.950000000004</v>
      </c>
      <c r="P1041" s="211">
        <v>0</v>
      </c>
      <c r="Q1041" s="211">
        <f t="shared" ref="Q1041:Q1054" si="221">O1041</f>
        <v>53982.950000000004</v>
      </c>
      <c r="R1041" s="211">
        <v>0</v>
      </c>
      <c r="S1041" s="211">
        <v>0</v>
      </c>
      <c r="T1041" s="208">
        <f t="shared" si="214"/>
        <v>94.124021411260088</v>
      </c>
      <c r="U1041" s="52">
        <f t="shared" si="217"/>
        <v>100</v>
      </c>
    </row>
    <row r="1042" spans="1:21" ht="45.75" hidden="1" x14ac:dyDescent="0.25">
      <c r="A1042" s="89" t="s">
        <v>722</v>
      </c>
      <c r="B1042" s="25">
        <v>2015</v>
      </c>
      <c r="C1042" s="24">
        <v>2015</v>
      </c>
      <c r="D1042" s="25">
        <v>138366.20000000001</v>
      </c>
      <c r="E1042" s="211">
        <v>0</v>
      </c>
      <c r="F1042" s="52">
        <f t="shared" si="219"/>
        <v>138366.20000000001</v>
      </c>
      <c r="G1042" s="211">
        <v>0</v>
      </c>
      <c r="H1042" s="211">
        <v>0</v>
      </c>
      <c r="I1042" s="52">
        <v>41762.199999999997</v>
      </c>
      <c r="J1042" s="52">
        <v>39898.06</v>
      </c>
      <c r="K1042" s="211">
        <v>0</v>
      </c>
      <c r="L1042" s="52">
        <f t="shared" si="220"/>
        <v>39898.06</v>
      </c>
      <c r="M1042" s="211">
        <v>0</v>
      </c>
      <c r="N1042" s="211">
        <v>0</v>
      </c>
      <c r="O1042" s="211">
        <v>44541.1</v>
      </c>
      <c r="P1042" s="211">
        <v>0</v>
      </c>
      <c r="Q1042" s="211">
        <f t="shared" si="221"/>
        <v>44541.1</v>
      </c>
      <c r="R1042" s="211">
        <v>0</v>
      </c>
      <c r="S1042" s="211">
        <v>0</v>
      </c>
      <c r="T1042" s="208">
        <f t="shared" si="214"/>
        <v>95.536298375085607</v>
      </c>
      <c r="U1042" s="211">
        <f t="shared" si="217"/>
        <v>111.6372575508684</v>
      </c>
    </row>
    <row r="1043" spans="1:21" ht="45" hidden="1" x14ac:dyDescent="0.25">
      <c r="A1043" s="51" t="s">
        <v>723</v>
      </c>
      <c r="B1043" s="25">
        <v>2015</v>
      </c>
      <c r="C1043" s="24">
        <v>2015</v>
      </c>
      <c r="D1043" s="25">
        <v>70365.5</v>
      </c>
      <c r="E1043" s="211">
        <v>0</v>
      </c>
      <c r="F1043" s="52">
        <f t="shared" si="219"/>
        <v>70365.5</v>
      </c>
      <c r="G1043" s="211">
        <v>0</v>
      </c>
      <c r="H1043" s="211">
        <v>0</v>
      </c>
      <c r="I1043" s="52">
        <v>19988.5</v>
      </c>
      <c r="J1043" s="52">
        <v>18913.400000000001</v>
      </c>
      <c r="K1043" s="211">
        <v>0</v>
      </c>
      <c r="L1043" s="52">
        <f t="shared" si="220"/>
        <v>18913.400000000001</v>
      </c>
      <c r="M1043" s="211">
        <v>0</v>
      </c>
      <c r="N1043" s="211">
        <v>0</v>
      </c>
      <c r="O1043" s="52">
        <v>18913.400000000001</v>
      </c>
      <c r="P1043" s="211">
        <v>0</v>
      </c>
      <c r="Q1043" s="52">
        <f t="shared" si="221"/>
        <v>18913.400000000001</v>
      </c>
      <c r="R1043" s="211">
        <v>0</v>
      </c>
      <c r="S1043" s="211">
        <v>0</v>
      </c>
      <c r="T1043" s="208">
        <f t="shared" si="214"/>
        <v>94.621407309202795</v>
      </c>
      <c r="U1043" s="52">
        <f t="shared" si="217"/>
        <v>100</v>
      </c>
    </row>
    <row r="1044" spans="1:21" ht="56.25" hidden="1" x14ac:dyDescent="0.25">
      <c r="A1044" s="51" t="s">
        <v>724</v>
      </c>
      <c r="B1044" s="25">
        <v>2015</v>
      </c>
      <c r="C1044" s="24">
        <v>2015</v>
      </c>
      <c r="D1044" s="25">
        <v>82808.5</v>
      </c>
      <c r="E1044" s="211">
        <v>0</v>
      </c>
      <c r="F1044" s="52">
        <f t="shared" si="219"/>
        <v>82808.5</v>
      </c>
      <c r="G1044" s="211">
        <v>0</v>
      </c>
      <c r="H1044" s="211">
        <v>0</v>
      </c>
      <c r="I1044" s="52">
        <v>22977</v>
      </c>
      <c r="J1044" s="52">
        <v>22454.7</v>
      </c>
      <c r="K1044" s="211">
        <v>0</v>
      </c>
      <c r="L1044" s="52">
        <f t="shared" si="220"/>
        <v>22454.7</v>
      </c>
      <c r="M1044" s="211">
        <v>0</v>
      </c>
      <c r="N1044" s="211">
        <v>0</v>
      </c>
      <c r="O1044" s="211">
        <v>22454.7</v>
      </c>
      <c r="P1044" s="211">
        <v>0</v>
      </c>
      <c r="Q1044" s="211">
        <f t="shared" si="221"/>
        <v>22454.7</v>
      </c>
      <c r="R1044" s="211">
        <v>0</v>
      </c>
      <c r="S1044" s="211">
        <v>0</v>
      </c>
      <c r="T1044" s="208">
        <f t="shared" si="214"/>
        <v>97.726857292074683</v>
      </c>
      <c r="U1044" s="52">
        <f t="shared" si="217"/>
        <v>100</v>
      </c>
    </row>
    <row r="1045" spans="1:21" ht="56.25" hidden="1" x14ac:dyDescent="0.25">
      <c r="A1045" s="51" t="s">
        <v>725</v>
      </c>
      <c r="B1045" s="25">
        <v>2015</v>
      </c>
      <c r="C1045" s="24">
        <v>2015</v>
      </c>
      <c r="D1045" s="25">
        <v>78808.600000000006</v>
      </c>
      <c r="E1045" s="211">
        <v>0</v>
      </c>
      <c r="F1045" s="52">
        <f t="shared" si="219"/>
        <v>78808.600000000006</v>
      </c>
      <c r="G1045" s="211">
        <v>0</v>
      </c>
      <c r="H1045" s="211">
        <v>0</v>
      </c>
      <c r="I1045" s="52">
        <v>23297.599999999999</v>
      </c>
      <c r="J1045" s="52">
        <v>23062.7</v>
      </c>
      <c r="K1045" s="211">
        <v>0</v>
      </c>
      <c r="L1045" s="52">
        <f t="shared" si="220"/>
        <v>23062.7</v>
      </c>
      <c r="M1045" s="211">
        <v>0</v>
      </c>
      <c r="N1045" s="211">
        <v>0</v>
      </c>
      <c r="O1045" s="211">
        <v>23062.7</v>
      </c>
      <c r="P1045" s="211">
        <v>0</v>
      </c>
      <c r="Q1045" s="211">
        <f t="shared" si="221"/>
        <v>23062.7</v>
      </c>
      <c r="R1045" s="211">
        <v>0</v>
      </c>
      <c r="S1045" s="211">
        <v>0</v>
      </c>
      <c r="T1045" s="208">
        <f t="shared" si="214"/>
        <v>98.991741638623736</v>
      </c>
      <c r="U1045" s="52">
        <f t="shared" si="217"/>
        <v>100</v>
      </c>
    </row>
    <row r="1046" spans="1:21" ht="45" hidden="1" x14ac:dyDescent="0.25">
      <c r="A1046" s="51" t="s">
        <v>726</v>
      </c>
      <c r="B1046" s="25">
        <v>2015</v>
      </c>
      <c r="C1046" s="24">
        <v>2015</v>
      </c>
      <c r="D1046" s="25">
        <v>117735.6</v>
      </c>
      <c r="E1046" s="211">
        <v>0</v>
      </c>
      <c r="F1046" s="52">
        <f t="shared" si="219"/>
        <v>117735.6</v>
      </c>
      <c r="G1046" s="211">
        <v>0</v>
      </c>
      <c r="H1046" s="211">
        <v>0</v>
      </c>
      <c r="I1046" s="52">
        <v>26303.4</v>
      </c>
      <c r="J1046" s="52">
        <v>24798</v>
      </c>
      <c r="K1046" s="211">
        <v>0</v>
      </c>
      <c r="L1046" s="52">
        <f t="shared" si="220"/>
        <v>24798</v>
      </c>
      <c r="M1046" s="211">
        <v>0</v>
      </c>
      <c r="N1046" s="211">
        <v>0</v>
      </c>
      <c r="O1046" s="211">
        <v>24798</v>
      </c>
      <c r="P1046" s="211">
        <v>0</v>
      </c>
      <c r="Q1046" s="211">
        <f t="shared" si="221"/>
        <v>24798</v>
      </c>
      <c r="R1046" s="211">
        <v>0</v>
      </c>
      <c r="S1046" s="211">
        <v>0</v>
      </c>
      <c r="T1046" s="208">
        <f t="shared" si="214"/>
        <v>94.276785510618396</v>
      </c>
      <c r="U1046" s="52">
        <f t="shared" si="217"/>
        <v>100</v>
      </c>
    </row>
    <row r="1047" spans="1:21" ht="22.5" hidden="1" x14ac:dyDescent="0.25">
      <c r="A1047" s="51" t="s">
        <v>727</v>
      </c>
      <c r="B1047" s="25">
        <v>2015</v>
      </c>
      <c r="C1047" s="24">
        <v>2015</v>
      </c>
      <c r="D1047" s="25">
        <v>56714.2</v>
      </c>
      <c r="E1047" s="211">
        <v>0</v>
      </c>
      <c r="F1047" s="52">
        <f t="shared" si="219"/>
        <v>56714.2</v>
      </c>
      <c r="G1047" s="211">
        <v>0</v>
      </c>
      <c r="H1047" s="211">
        <v>0</v>
      </c>
      <c r="I1047" s="52">
        <v>17504.599999999999</v>
      </c>
      <c r="J1047" s="52">
        <v>17167</v>
      </c>
      <c r="K1047" s="211">
        <v>0</v>
      </c>
      <c r="L1047" s="52">
        <f t="shared" si="220"/>
        <v>17167</v>
      </c>
      <c r="M1047" s="211">
        <v>0</v>
      </c>
      <c r="N1047" s="211">
        <v>0</v>
      </c>
      <c r="O1047" s="211">
        <v>17167</v>
      </c>
      <c r="P1047" s="211">
        <v>0</v>
      </c>
      <c r="Q1047" s="211">
        <f t="shared" si="221"/>
        <v>17167</v>
      </c>
      <c r="R1047" s="211">
        <v>0</v>
      </c>
      <c r="S1047" s="211">
        <v>0</v>
      </c>
      <c r="T1047" s="208">
        <f t="shared" si="214"/>
        <v>98.071364098579807</v>
      </c>
      <c r="U1047" s="52">
        <f t="shared" si="217"/>
        <v>100</v>
      </c>
    </row>
    <row r="1048" spans="1:21" ht="45" hidden="1" x14ac:dyDescent="0.25">
      <c r="A1048" s="51" t="s">
        <v>728</v>
      </c>
      <c r="B1048" s="25">
        <v>2015</v>
      </c>
      <c r="C1048" s="24">
        <v>2015</v>
      </c>
      <c r="D1048" s="52">
        <v>26426.3</v>
      </c>
      <c r="E1048" s="211">
        <v>0</v>
      </c>
      <c r="F1048" s="52">
        <f t="shared" si="219"/>
        <v>26426.3</v>
      </c>
      <c r="G1048" s="211">
        <v>0</v>
      </c>
      <c r="H1048" s="211">
        <v>0</v>
      </c>
      <c r="I1048" s="52">
        <v>6249.5</v>
      </c>
      <c r="J1048" s="52">
        <v>5999.4</v>
      </c>
      <c r="K1048" s="211">
        <v>0</v>
      </c>
      <c r="L1048" s="52">
        <f t="shared" si="220"/>
        <v>5999.4</v>
      </c>
      <c r="M1048" s="211">
        <v>0</v>
      </c>
      <c r="N1048" s="211">
        <v>0</v>
      </c>
      <c r="O1048" s="52">
        <v>5999.4</v>
      </c>
      <c r="P1048" s="211">
        <v>0</v>
      </c>
      <c r="Q1048" s="52">
        <f t="shared" si="221"/>
        <v>5999.4</v>
      </c>
      <c r="R1048" s="211">
        <v>0</v>
      </c>
      <c r="S1048" s="211">
        <v>0</v>
      </c>
      <c r="T1048" s="208">
        <f t="shared" si="214"/>
        <v>95.998079846387711</v>
      </c>
      <c r="U1048" s="52">
        <f t="shared" si="217"/>
        <v>100</v>
      </c>
    </row>
    <row r="1049" spans="1:21" ht="56.25" hidden="1" x14ac:dyDescent="0.25">
      <c r="A1049" s="51" t="s">
        <v>729</v>
      </c>
      <c r="B1049" s="25">
        <v>2015</v>
      </c>
      <c r="C1049" s="24">
        <v>2015</v>
      </c>
      <c r="D1049" s="52">
        <v>19281.3</v>
      </c>
      <c r="E1049" s="211">
        <v>0</v>
      </c>
      <c r="F1049" s="52">
        <f t="shared" si="219"/>
        <v>19281.3</v>
      </c>
      <c r="G1049" s="211">
        <v>0</v>
      </c>
      <c r="H1049" s="211">
        <v>0</v>
      </c>
      <c r="I1049" s="52">
        <v>5166.2</v>
      </c>
      <c r="J1049" s="52">
        <v>4729.8999999999996</v>
      </c>
      <c r="K1049" s="211">
        <v>0</v>
      </c>
      <c r="L1049" s="52">
        <f t="shared" si="220"/>
        <v>4729.8999999999996</v>
      </c>
      <c r="M1049" s="211">
        <v>0</v>
      </c>
      <c r="N1049" s="211">
        <v>0</v>
      </c>
      <c r="O1049" s="52">
        <v>4729.8999999999996</v>
      </c>
      <c r="P1049" s="211">
        <v>0</v>
      </c>
      <c r="Q1049" s="52">
        <f t="shared" si="221"/>
        <v>4729.8999999999996</v>
      </c>
      <c r="R1049" s="211">
        <v>0</v>
      </c>
      <c r="S1049" s="211">
        <v>0</v>
      </c>
      <c r="T1049" s="208">
        <f t="shared" si="214"/>
        <v>91.554721071580659</v>
      </c>
      <c r="U1049" s="52">
        <f t="shared" si="217"/>
        <v>100</v>
      </c>
    </row>
    <row r="1050" spans="1:21" ht="45" hidden="1" x14ac:dyDescent="0.25">
      <c r="A1050" s="51" t="s">
        <v>730</v>
      </c>
      <c r="B1050" s="25">
        <v>2015</v>
      </c>
      <c r="C1050" s="24">
        <v>2015</v>
      </c>
      <c r="D1050" s="52">
        <v>11251</v>
      </c>
      <c r="E1050" s="211">
        <v>0</v>
      </c>
      <c r="F1050" s="52">
        <f t="shared" si="219"/>
        <v>11251</v>
      </c>
      <c r="G1050" s="211">
        <v>0</v>
      </c>
      <c r="H1050" s="211">
        <v>0</v>
      </c>
      <c r="I1050" s="52">
        <v>2546.8000000000002</v>
      </c>
      <c r="J1050" s="52">
        <v>2148.9299999999998</v>
      </c>
      <c r="K1050" s="211">
        <v>0</v>
      </c>
      <c r="L1050" s="52">
        <f t="shared" si="220"/>
        <v>2148.9299999999998</v>
      </c>
      <c r="M1050" s="211">
        <v>0</v>
      </c>
      <c r="N1050" s="211">
        <v>0</v>
      </c>
      <c r="O1050" s="52">
        <v>2148.9299999999998</v>
      </c>
      <c r="P1050" s="211">
        <v>0</v>
      </c>
      <c r="Q1050" s="52">
        <f t="shared" si="221"/>
        <v>2148.9299999999998</v>
      </c>
      <c r="R1050" s="211">
        <v>0</v>
      </c>
      <c r="S1050" s="211">
        <v>0</v>
      </c>
      <c r="T1050" s="208">
        <f t="shared" si="214"/>
        <v>84.377650384796596</v>
      </c>
      <c r="U1050" s="52">
        <f t="shared" si="217"/>
        <v>100</v>
      </c>
    </row>
    <row r="1051" spans="1:21" ht="45" hidden="1" x14ac:dyDescent="0.25">
      <c r="A1051" s="51" t="s">
        <v>731</v>
      </c>
      <c r="B1051" s="25">
        <v>2015</v>
      </c>
      <c r="C1051" s="24">
        <v>2015</v>
      </c>
      <c r="D1051" s="52">
        <v>40291.1</v>
      </c>
      <c r="E1051" s="211">
        <v>0</v>
      </c>
      <c r="F1051" s="52">
        <f t="shared" si="219"/>
        <v>40291.1</v>
      </c>
      <c r="G1051" s="211">
        <v>0</v>
      </c>
      <c r="H1051" s="211">
        <v>0</v>
      </c>
      <c r="I1051" s="52">
        <v>9814.7999999999993</v>
      </c>
      <c r="J1051" s="52">
        <v>8467.6</v>
      </c>
      <c r="K1051" s="211">
        <v>0</v>
      </c>
      <c r="L1051" s="52">
        <f t="shared" si="220"/>
        <v>8467.6</v>
      </c>
      <c r="M1051" s="211">
        <v>0</v>
      </c>
      <c r="N1051" s="211">
        <v>0</v>
      </c>
      <c r="O1051" s="52">
        <v>8467.6</v>
      </c>
      <c r="P1051" s="211">
        <v>0</v>
      </c>
      <c r="Q1051" s="52">
        <f t="shared" si="221"/>
        <v>8467.6</v>
      </c>
      <c r="R1051" s="211">
        <v>0</v>
      </c>
      <c r="S1051" s="211">
        <v>0</v>
      </c>
      <c r="T1051" s="208">
        <f t="shared" si="214"/>
        <v>86.273790601948093</v>
      </c>
      <c r="U1051" s="52">
        <f t="shared" si="217"/>
        <v>100</v>
      </c>
    </row>
    <row r="1052" spans="1:21" ht="22.5" hidden="1" x14ac:dyDescent="0.25">
      <c r="A1052" s="51" t="s">
        <v>732</v>
      </c>
      <c r="B1052" s="25">
        <v>2015</v>
      </c>
      <c r="C1052" s="24">
        <v>2015</v>
      </c>
      <c r="D1052" s="52">
        <v>1025</v>
      </c>
      <c r="E1052" s="211">
        <v>0</v>
      </c>
      <c r="F1052" s="52">
        <f t="shared" si="219"/>
        <v>1025</v>
      </c>
      <c r="G1052" s="211">
        <v>0</v>
      </c>
      <c r="H1052" s="211">
        <v>0</v>
      </c>
      <c r="I1052" s="52">
        <v>275</v>
      </c>
      <c r="J1052" s="52">
        <v>275</v>
      </c>
      <c r="K1052" s="211">
        <v>0</v>
      </c>
      <c r="L1052" s="52">
        <v>275</v>
      </c>
      <c r="M1052" s="211">
        <v>0</v>
      </c>
      <c r="N1052" s="211">
        <v>0</v>
      </c>
      <c r="O1052" s="52">
        <v>275</v>
      </c>
      <c r="P1052" s="211">
        <v>0</v>
      </c>
      <c r="Q1052" s="52">
        <f t="shared" si="221"/>
        <v>275</v>
      </c>
      <c r="R1052" s="211">
        <v>0</v>
      </c>
      <c r="S1052" s="211">
        <v>0</v>
      </c>
      <c r="T1052" s="208">
        <f t="shared" si="214"/>
        <v>100</v>
      </c>
      <c r="U1052" s="52">
        <f t="shared" si="217"/>
        <v>100</v>
      </c>
    </row>
    <row r="1053" spans="1:21" ht="56.25" hidden="1" x14ac:dyDescent="0.25">
      <c r="A1053" s="51" t="s">
        <v>733</v>
      </c>
      <c r="B1053" s="25">
        <v>2015</v>
      </c>
      <c r="C1053" s="24">
        <v>2015</v>
      </c>
      <c r="D1053" s="52">
        <v>5709.9</v>
      </c>
      <c r="E1053" s="211">
        <v>0</v>
      </c>
      <c r="F1053" s="52">
        <f t="shared" si="219"/>
        <v>5709.9</v>
      </c>
      <c r="G1053" s="211">
        <v>0</v>
      </c>
      <c r="H1053" s="211">
        <v>0</v>
      </c>
      <c r="I1053" s="52">
        <v>1795</v>
      </c>
      <c r="J1053" s="52">
        <v>931.4</v>
      </c>
      <c r="K1053" s="211">
        <v>0</v>
      </c>
      <c r="L1053" s="52">
        <f>J1053</f>
        <v>931.4</v>
      </c>
      <c r="M1053" s="211">
        <v>0</v>
      </c>
      <c r="N1053" s="211">
        <v>0</v>
      </c>
      <c r="O1053" s="52">
        <v>931.4</v>
      </c>
      <c r="P1053" s="211">
        <v>0</v>
      </c>
      <c r="Q1053" s="52">
        <f t="shared" si="221"/>
        <v>931.4</v>
      </c>
      <c r="R1053" s="211">
        <v>0</v>
      </c>
      <c r="S1053" s="211">
        <v>0</v>
      </c>
      <c r="T1053" s="208">
        <f t="shared" si="214"/>
        <v>51.888579387186631</v>
      </c>
      <c r="U1053" s="52">
        <f t="shared" si="217"/>
        <v>100</v>
      </c>
    </row>
    <row r="1054" spans="1:21" ht="78.75" hidden="1" x14ac:dyDescent="0.25">
      <c r="A1054" s="51" t="s">
        <v>734</v>
      </c>
      <c r="B1054" s="25">
        <v>2015</v>
      </c>
      <c r="C1054" s="24">
        <v>2015</v>
      </c>
      <c r="D1054" s="52">
        <v>15000</v>
      </c>
      <c r="E1054" s="211">
        <v>0</v>
      </c>
      <c r="F1054" s="52">
        <f t="shared" si="219"/>
        <v>15000</v>
      </c>
      <c r="G1054" s="211">
        <v>0</v>
      </c>
      <c r="H1054" s="211">
        <v>0</v>
      </c>
      <c r="I1054" s="52">
        <v>2500</v>
      </c>
      <c r="J1054" s="52">
        <v>1409.3</v>
      </c>
      <c r="K1054" s="211">
        <v>0</v>
      </c>
      <c r="L1054" s="52">
        <f>J1054</f>
        <v>1409.3</v>
      </c>
      <c r="M1054" s="211">
        <v>0</v>
      </c>
      <c r="N1054" s="211">
        <v>0</v>
      </c>
      <c r="O1054" s="52">
        <v>1409.3</v>
      </c>
      <c r="P1054" s="211">
        <v>0</v>
      </c>
      <c r="Q1054" s="52">
        <f t="shared" si="221"/>
        <v>1409.3</v>
      </c>
      <c r="R1054" s="211">
        <v>0</v>
      </c>
      <c r="S1054" s="211">
        <v>0</v>
      </c>
      <c r="T1054" s="208">
        <f t="shared" si="214"/>
        <v>56.372</v>
      </c>
      <c r="U1054" s="52">
        <f t="shared" si="217"/>
        <v>100</v>
      </c>
    </row>
    <row r="1055" spans="1:21" ht="45" hidden="1" x14ac:dyDescent="0.25">
      <c r="A1055" s="51" t="s">
        <v>735</v>
      </c>
      <c r="B1055" s="25">
        <v>2015</v>
      </c>
      <c r="C1055" s="24">
        <v>2015</v>
      </c>
      <c r="D1055" s="52"/>
      <c r="E1055" s="211">
        <v>0</v>
      </c>
      <c r="F1055" s="52"/>
      <c r="G1055" s="211"/>
      <c r="H1055" s="211"/>
      <c r="I1055" s="52"/>
      <c r="J1055" s="52"/>
      <c r="K1055" s="211">
        <v>0</v>
      </c>
      <c r="L1055" s="52"/>
      <c r="M1055" s="52"/>
      <c r="N1055" s="52"/>
      <c r="O1055" s="52"/>
      <c r="P1055" s="52"/>
      <c r="Q1055" s="52"/>
      <c r="R1055" s="52"/>
      <c r="S1055" s="52"/>
      <c r="T1055" s="208" t="e">
        <f t="shared" si="214"/>
        <v>#DIV/0!</v>
      </c>
      <c r="U1055" s="52" t="e">
        <f t="shared" si="217"/>
        <v>#DIV/0!</v>
      </c>
    </row>
    <row r="1056" spans="1:21" ht="67.5" hidden="1" x14ac:dyDescent="0.25">
      <c r="A1056" s="51" t="s">
        <v>736</v>
      </c>
      <c r="B1056" s="89"/>
      <c r="C1056" s="220"/>
      <c r="D1056" s="52">
        <v>25000</v>
      </c>
      <c r="E1056" s="211">
        <v>0</v>
      </c>
      <c r="F1056" s="52">
        <f>D1056</f>
        <v>25000</v>
      </c>
      <c r="G1056" s="211">
        <v>0</v>
      </c>
      <c r="H1056" s="211">
        <v>0</v>
      </c>
      <c r="I1056" s="211">
        <v>0</v>
      </c>
      <c r="J1056" s="211">
        <v>0</v>
      </c>
      <c r="K1056" s="211">
        <v>0</v>
      </c>
      <c r="L1056" s="211">
        <v>0</v>
      </c>
      <c r="M1056" s="211">
        <v>0</v>
      </c>
      <c r="N1056" s="211">
        <v>0</v>
      </c>
      <c r="O1056" s="211">
        <v>0</v>
      </c>
      <c r="P1056" s="211">
        <v>0</v>
      </c>
      <c r="Q1056" s="211">
        <v>0</v>
      </c>
      <c r="R1056" s="211">
        <v>0</v>
      </c>
      <c r="S1056" s="211">
        <v>0</v>
      </c>
      <c r="T1056" s="208" t="e">
        <f t="shared" si="214"/>
        <v>#DIV/0!</v>
      </c>
      <c r="U1056" s="52" t="e">
        <f t="shared" si="217"/>
        <v>#DIV/0!</v>
      </c>
    </row>
    <row r="1057" spans="1:21" ht="56.25" hidden="1" x14ac:dyDescent="0.25">
      <c r="A1057" s="51" t="s">
        <v>737</v>
      </c>
      <c r="B1057" s="51"/>
      <c r="C1057" s="51"/>
      <c r="D1057" s="211">
        <v>0</v>
      </c>
      <c r="E1057" s="211">
        <v>0</v>
      </c>
      <c r="F1057" s="211">
        <v>0</v>
      </c>
      <c r="G1057" s="211">
        <v>0</v>
      </c>
      <c r="H1057" s="211">
        <v>0</v>
      </c>
      <c r="I1057" s="211">
        <v>0</v>
      </c>
      <c r="J1057" s="211">
        <v>0</v>
      </c>
      <c r="K1057" s="211">
        <v>0</v>
      </c>
      <c r="L1057" s="211">
        <v>0</v>
      </c>
      <c r="M1057" s="211">
        <v>0</v>
      </c>
      <c r="N1057" s="211">
        <v>0</v>
      </c>
      <c r="O1057" s="211">
        <v>0</v>
      </c>
      <c r="P1057" s="211">
        <v>0</v>
      </c>
      <c r="Q1057" s="211">
        <v>0</v>
      </c>
      <c r="R1057" s="211">
        <v>0</v>
      </c>
      <c r="S1057" s="211">
        <v>0</v>
      </c>
      <c r="T1057" s="208" t="e">
        <f t="shared" si="214"/>
        <v>#DIV/0!</v>
      </c>
      <c r="U1057" s="52" t="e">
        <f t="shared" si="217"/>
        <v>#DIV/0!</v>
      </c>
    </row>
    <row r="1058" spans="1:21" ht="45" x14ac:dyDescent="0.25">
      <c r="A1058" s="51" t="s">
        <v>738</v>
      </c>
      <c r="B1058" s="25">
        <v>2015</v>
      </c>
      <c r="C1058" s="24">
        <v>2015</v>
      </c>
      <c r="D1058" s="52">
        <f t="shared" ref="D1058:S1058" si="222">D1059+D1060</f>
        <v>12963.9</v>
      </c>
      <c r="E1058" s="211">
        <f t="shared" si="222"/>
        <v>0</v>
      </c>
      <c r="F1058" s="52">
        <f t="shared" si="222"/>
        <v>12963.9</v>
      </c>
      <c r="G1058" s="211">
        <f t="shared" si="222"/>
        <v>0</v>
      </c>
      <c r="H1058" s="211">
        <f t="shared" si="222"/>
        <v>0</v>
      </c>
      <c r="I1058" s="52">
        <f t="shared" si="222"/>
        <v>2551.4</v>
      </c>
      <c r="J1058" s="52">
        <f t="shared" si="222"/>
        <v>2503.5</v>
      </c>
      <c r="K1058" s="211">
        <f t="shared" si="222"/>
        <v>0</v>
      </c>
      <c r="L1058" s="52">
        <f t="shared" si="222"/>
        <v>2503.5</v>
      </c>
      <c r="M1058" s="211">
        <f t="shared" si="222"/>
        <v>0</v>
      </c>
      <c r="N1058" s="211">
        <f t="shared" si="222"/>
        <v>0</v>
      </c>
      <c r="O1058" s="52">
        <f t="shared" si="222"/>
        <v>2503.5</v>
      </c>
      <c r="P1058" s="211">
        <f t="shared" si="222"/>
        <v>0</v>
      </c>
      <c r="Q1058" s="52">
        <f t="shared" si="222"/>
        <v>2503.5</v>
      </c>
      <c r="R1058" s="211">
        <f t="shared" si="222"/>
        <v>0</v>
      </c>
      <c r="S1058" s="211">
        <f t="shared" si="222"/>
        <v>0</v>
      </c>
      <c r="T1058" s="208">
        <f t="shared" si="214"/>
        <v>98.122599357215648</v>
      </c>
      <c r="U1058" s="52">
        <f t="shared" si="217"/>
        <v>100</v>
      </c>
    </row>
    <row r="1059" spans="1:21" ht="33.75" hidden="1" x14ac:dyDescent="0.25">
      <c r="A1059" s="51" t="s">
        <v>739</v>
      </c>
      <c r="B1059" s="51"/>
      <c r="C1059" s="51"/>
      <c r="D1059" s="52">
        <v>12931.9</v>
      </c>
      <c r="E1059" s="211">
        <v>0</v>
      </c>
      <c r="F1059" s="52">
        <f>D1059</f>
        <v>12931.9</v>
      </c>
      <c r="G1059" s="211">
        <v>0</v>
      </c>
      <c r="H1059" s="211">
        <v>0</v>
      </c>
      <c r="I1059" s="52">
        <v>2551.4</v>
      </c>
      <c r="J1059" s="52">
        <v>2503.5</v>
      </c>
      <c r="K1059" s="211">
        <v>0</v>
      </c>
      <c r="L1059" s="52">
        <f>J1059</f>
        <v>2503.5</v>
      </c>
      <c r="M1059" s="211">
        <v>0</v>
      </c>
      <c r="N1059" s="211">
        <v>0</v>
      </c>
      <c r="O1059" s="52">
        <v>2503.5</v>
      </c>
      <c r="P1059" s="211">
        <v>0</v>
      </c>
      <c r="Q1059" s="52">
        <f>O1059</f>
        <v>2503.5</v>
      </c>
      <c r="R1059" s="211">
        <v>0</v>
      </c>
      <c r="S1059" s="211">
        <v>0</v>
      </c>
      <c r="T1059" s="208">
        <f t="shared" si="214"/>
        <v>98.122599357215648</v>
      </c>
      <c r="U1059" s="52">
        <f t="shared" si="217"/>
        <v>100</v>
      </c>
    </row>
    <row r="1060" spans="1:21" ht="33.75" hidden="1" x14ac:dyDescent="0.25">
      <c r="A1060" s="51" t="s">
        <v>740</v>
      </c>
      <c r="B1060" s="51"/>
      <c r="C1060" s="51"/>
      <c r="D1060" s="52">
        <v>32</v>
      </c>
      <c r="E1060" s="211">
        <v>0</v>
      </c>
      <c r="F1060" s="52">
        <f>D1060</f>
        <v>32</v>
      </c>
      <c r="G1060" s="211">
        <v>0</v>
      </c>
      <c r="H1060" s="211">
        <v>0</v>
      </c>
      <c r="I1060" s="211">
        <v>0</v>
      </c>
      <c r="J1060" s="211">
        <v>0</v>
      </c>
      <c r="K1060" s="211">
        <v>0</v>
      </c>
      <c r="L1060" s="211">
        <f>J1060</f>
        <v>0</v>
      </c>
      <c r="M1060" s="211">
        <v>0</v>
      </c>
      <c r="N1060" s="211">
        <v>0</v>
      </c>
      <c r="O1060" s="211">
        <v>0</v>
      </c>
      <c r="P1060" s="211">
        <v>0</v>
      </c>
      <c r="Q1060" s="211">
        <f>O1060</f>
        <v>0</v>
      </c>
      <c r="R1060" s="211">
        <v>0</v>
      </c>
      <c r="S1060" s="211">
        <v>0</v>
      </c>
      <c r="T1060" s="208" t="e">
        <f t="shared" si="214"/>
        <v>#DIV/0!</v>
      </c>
      <c r="U1060" s="52" t="e">
        <f t="shared" si="217"/>
        <v>#DIV/0!</v>
      </c>
    </row>
    <row r="1061" spans="1:21" ht="90" x14ac:dyDescent="0.25">
      <c r="A1061" s="51" t="s">
        <v>741</v>
      </c>
      <c r="B1061" s="25">
        <v>2015</v>
      </c>
      <c r="C1061" s="25">
        <v>2015</v>
      </c>
      <c r="D1061" s="52">
        <f>D1062+D1063+D1064+D1065</f>
        <v>285649.7</v>
      </c>
      <c r="E1061" s="211">
        <f t="shared" ref="E1061:S1061" si="223">E1062+E1063+E1064+E1065</f>
        <v>0</v>
      </c>
      <c r="F1061" s="52">
        <f t="shared" si="223"/>
        <v>285649.7</v>
      </c>
      <c r="G1061" s="211">
        <f t="shared" si="223"/>
        <v>0</v>
      </c>
      <c r="H1061" s="211">
        <f t="shared" si="223"/>
        <v>0</v>
      </c>
      <c r="I1061" s="52">
        <f t="shared" si="223"/>
        <v>60987.8</v>
      </c>
      <c r="J1061" s="52">
        <f t="shared" si="223"/>
        <v>53288.411999999997</v>
      </c>
      <c r="K1061" s="211">
        <f t="shared" si="223"/>
        <v>0</v>
      </c>
      <c r="L1061" s="52">
        <f t="shared" si="223"/>
        <v>53288.411999999997</v>
      </c>
      <c r="M1061" s="211">
        <f t="shared" si="223"/>
        <v>0</v>
      </c>
      <c r="N1061" s="211">
        <f t="shared" si="223"/>
        <v>0</v>
      </c>
      <c r="O1061" s="52">
        <f t="shared" si="223"/>
        <v>53288.411999999997</v>
      </c>
      <c r="P1061" s="211">
        <f t="shared" si="223"/>
        <v>0</v>
      </c>
      <c r="Q1061" s="52">
        <f t="shared" si="223"/>
        <v>53288.411999999997</v>
      </c>
      <c r="R1061" s="211">
        <f t="shared" si="223"/>
        <v>0</v>
      </c>
      <c r="S1061" s="211">
        <f t="shared" si="223"/>
        <v>0</v>
      </c>
      <c r="T1061" s="208">
        <f t="shared" si="214"/>
        <v>87.375527564529293</v>
      </c>
      <c r="U1061" s="52">
        <f t="shared" si="217"/>
        <v>100</v>
      </c>
    </row>
    <row r="1062" spans="1:21" ht="90" hidden="1" x14ac:dyDescent="0.25">
      <c r="A1062" s="212" t="s">
        <v>742</v>
      </c>
      <c r="B1062" s="212"/>
      <c r="C1062" s="212"/>
      <c r="D1062" s="27">
        <v>270091.09999999998</v>
      </c>
      <c r="E1062" s="209">
        <v>0</v>
      </c>
      <c r="F1062" s="27">
        <f>D1062</f>
        <v>270091.09999999998</v>
      </c>
      <c r="G1062" s="209">
        <v>0</v>
      </c>
      <c r="H1062" s="209">
        <v>0</v>
      </c>
      <c r="I1062" s="27">
        <v>58209.3</v>
      </c>
      <c r="J1062" s="27">
        <v>52066.5</v>
      </c>
      <c r="K1062" s="209">
        <v>0</v>
      </c>
      <c r="L1062" s="27">
        <f>J1062</f>
        <v>52066.5</v>
      </c>
      <c r="M1062" s="209">
        <v>0</v>
      </c>
      <c r="N1062" s="209">
        <v>0</v>
      </c>
      <c r="O1062" s="27">
        <v>52066.5</v>
      </c>
      <c r="P1062" s="209">
        <v>0</v>
      </c>
      <c r="Q1062" s="27">
        <f>O1062</f>
        <v>52066.5</v>
      </c>
      <c r="R1062" s="209">
        <v>0</v>
      </c>
      <c r="S1062" s="209">
        <v>0</v>
      </c>
      <c r="T1062" s="208">
        <f t="shared" si="214"/>
        <v>89.447047121336283</v>
      </c>
      <c r="U1062" s="27">
        <f t="shared" si="217"/>
        <v>100</v>
      </c>
    </row>
    <row r="1063" spans="1:21" ht="45" hidden="1" x14ac:dyDescent="0.25">
      <c r="A1063" s="212" t="s">
        <v>743</v>
      </c>
      <c r="B1063" s="212"/>
      <c r="C1063" s="212"/>
      <c r="D1063" s="27">
        <v>2000</v>
      </c>
      <c r="E1063" s="209">
        <v>0</v>
      </c>
      <c r="F1063" s="27">
        <f>D1063</f>
        <v>2000</v>
      </c>
      <c r="G1063" s="209">
        <v>0</v>
      </c>
      <c r="H1063" s="209">
        <v>0</v>
      </c>
      <c r="I1063" s="27">
        <v>2000</v>
      </c>
      <c r="J1063" s="27">
        <v>485.84</v>
      </c>
      <c r="K1063" s="209">
        <v>0</v>
      </c>
      <c r="L1063" s="27">
        <f>J1063</f>
        <v>485.84</v>
      </c>
      <c r="M1063" s="209">
        <v>0</v>
      </c>
      <c r="N1063" s="209">
        <v>0</v>
      </c>
      <c r="O1063" s="27">
        <v>485.84</v>
      </c>
      <c r="P1063" s="209">
        <v>0</v>
      </c>
      <c r="Q1063" s="27">
        <f>O1063</f>
        <v>485.84</v>
      </c>
      <c r="R1063" s="209">
        <v>0</v>
      </c>
      <c r="S1063" s="209">
        <v>0</v>
      </c>
      <c r="T1063" s="208">
        <f t="shared" si="214"/>
        <v>24.291999999999998</v>
      </c>
      <c r="U1063" s="27">
        <f t="shared" si="217"/>
        <v>100</v>
      </c>
    </row>
    <row r="1064" spans="1:21" ht="56.25" hidden="1" x14ac:dyDescent="0.25">
      <c r="A1064" s="212" t="s">
        <v>744</v>
      </c>
      <c r="B1064" s="212"/>
      <c r="C1064" s="212"/>
      <c r="D1064" s="27">
        <v>11303.7</v>
      </c>
      <c r="E1064" s="209">
        <v>0</v>
      </c>
      <c r="F1064" s="27">
        <f>D1064</f>
        <v>11303.7</v>
      </c>
      <c r="G1064" s="209">
        <v>0</v>
      </c>
      <c r="H1064" s="209">
        <v>0</v>
      </c>
      <c r="I1064" s="27">
        <v>214.5</v>
      </c>
      <c r="J1064" s="27">
        <v>214.5</v>
      </c>
      <c r="K1064" s="209">
        <v>0</v>
      </c>
      <c r="L1064" s="27">
        <f>J1064</f>
        <v>214.5</v>
      </c>
      <c r="M1064" s="209">
        <v>0</v>
      </c>
      <c r="N1064" s="209">
        <v>0</v>
      </c>
      <c r="O1064" s="27">
        <v>214.5</v>
      </c>
      <c r="P1064" s="209">
        <v>0</v>
      </c>
      <c r="Q1064" s="27">
        <f>O1064</f>
        <v>214.5</v>
      </c>
      <c r="R1064" s="209">
        <v>0</v>
      </c>
      <c r="S1064" s="209">
        <v>0</v>
      </c>
      <c r="T1064" s="208">
        <f t="shared" si="214"/>
        <v>100</v>
      </c>
      <c r="U1064" s="27">
        <f t="shared" si="217"/>
        <v>100</v>
      </c>
    </row>
    <row r="1065" spans="1:21" ht="22.5" hidden="1" x14ac:dyDescent="0.25">
      <c r="A1065" s="212" t="s">
        <v>745</v>
      </c>
      <c r="B1065" s="212"/>
      <c r="C1065" s="212"/>
      <c r="D1065" s="27">
        <v>2254.9</v>
      </c>
      <c r="E1065" s="209">
        <v>0</v>
      </c>
      <c r="F1065" s="27">
        <f>D1065</f>
        <v>2254.9</v>
      </c>
      <c r="G1065" s="209">
        <v>0</v>
      </c>
      <c r="H1065" s="209">
        <v>0</v>
      </c>
      <c r="I1065" s="27">
        <v>564</v>
      </c>
      <c r="J1065" s="27">
        <v>521.572</v>
      </c>
      <c r="K1065" s="209">
        <v>0</v>
      </c>
      <c r="L1065" s="27">
        <f>J1065</f>
        <v>521.572</v>
      </c>
      <c r="M1065" s="209">
        <v>0</v>
      </c>
      <c r="N1065" s="209">
        <v>0</v>
      </c>
      <c r="O1065" s="27">
        <v>521.572</v>
      </c>
      <c r="P1065" s="209">
        <v>0</v>
      </c>
      <c r="Q1065" s="27">
        <f>O1065</f>
        <v>521.572</v>
      </c>
      <c r="R1065" s="209">
        <v>0</v>
      </c>
      <c r="S1065" s="209">
        <v>0</v>
      </c>
      <c r="T1065" s="208">
        <f t="shared" si="214"/>
        <v>92.477304964539002</v>
      </c>
      <c r="U1065" s="27">
        <f t="shared" si="217"/>
        <v>100</v>
      </c>
    </row>
    <row r="1067" spans="1:21" ht="18.75" x14ac:dyDescent="0.3">
      <c r="A1067" s="85" t="s">
        <v>836</v>
      </c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</row>
    <row r="1068" spans="1:21" x14ac:dyDescent="0.25">
      <c r="A1068" s="574" t="s">
        <v>129</v>
      </c>
      <c r="B1068" s="574" t="s">
        <v>1</v>
      </c>
      <c r="C1068" s="574" t="s">
        <v>2</v>
      </c>
      <c r="D1068" s="575" t="s">
        <v>100</v>
      </c>
      <c r="E1068" s="576"/>
      <c r="F1068" s="576"/>
      <c r="G1068" s="576"/>
      <c r="H1068" s="576"/>
      <c r="I1068" s="576"/>
      <c r="J1068" s="576"/>
      <c r="K1068" s="576"/>
      <c r="L1068" s="576"/>
      <c r="M1068" s="576"/>
      <c r="N1068" s="576"/>
      <c r="O1068" s="576"/>
      <c r="P1068" s="576"/>
      <c r="Q1068" s="576"/>
      <c r="R1068" s="576"/>
      <c r="S1068" s="577"/>
      <c r="T1068" s="536" t="s">
        <v>101</v>
      </c>
      <c r="U1068" s="536" t="s">
        <v>243</v>
      </c>
    </row>
    <row r="1069" spans="1:21" x14ac:dyDescent="0.25">
      <c r="A1069" s="574"/>
      <c r="B1069" s="574"/>
      <c r="C1069" s="574"/>
      <c r="D1069" s="578" t="s">
        <v>103</v>
      </c>
      <c r="E1069" s="578"/>
      <c r="F1069" s="578"/>
      <c r="G1069" s="578"/>
      <c r="H1069" s="578"/>
      <c r="I1069" s="536" t="s">
        <v>104</v>
      </c>
      <c r="J1069" s="578" t="s">
        <v>8</v>
      </c>
      <c r="K1069" s="578"/>
      <c r="L1069" s="578"/>
      <c r="M1069" s="578"/>
      <c r="N1069" s="578"/>
      <c r="O1069" s="578" t="s">
        <v>9</v>
      </c>
      <c r="P1069" s="578"/>
      <c r="Q1069" s="578"/>
      <c r="R1069" s="578"/>
      <c r="S1069" s="578"/>
      <c r="T1069" s="537"/>
      <c r="U1069" s="537"/>
    </row>
    <row r="1070" spans="1:21" x14ac:dyDescent="0.25">
      <c r="A1070" s="574"/>
      <c r="B1070" s="574"/>
      <c r="C1070" s="574"/>
      <c r="D1070" s="579" t="s">
        <v>105</v>
      </c>
      <c r="E1070" s="581" t="s">
        <v>695</v>
      </c>
      <c r="F1070" s="581"/>
      <c r="G1070" s="581"/>
      <c r="H1070" s="581"/>
      <c r="I1070" s="537"/>
      <c r="J1070" s="579" t="s">
        <v>105</v>
      </c>
      <c r="K1070" s="578" t="s">
        <v>695</v>
      </c>
      <c r="L1070" s="578"/>
      <c r="M1070" s="578"/>
      <c r="N1070" s="578"/>
      <c r="O1070" s="536" t="s">
        <v>105</v>
      </c>
      <c r="P1070" s="578" t="s">
        <v>695</v>
      </c>
      <c r="Q1070" s="578"/>
      <c r="R1070" s="578"/>
      <c r="S1070" s="578"/>
      <c r="T1070" s="537"/>
      <c r="U1070" s="537"/>
    </row>
    <row r="1071" spans="1:21" ht="78.75" customHeight="1" x14ac:dyDescent="0.25">
      <c r="A1071" s="574"/>
      <c r="B1071" s="574"/>
      <c r="C1071" s="574"/>
      <c r="D1071" s="580"/>
      <c r="E1071" s="26" t="s">
        <v>106</v>
      </c>
      <c r="F1071" s="26" t="s">
        <v>13</v>
      </c>
      <c r="G1071" s="26" t="s">
        <v>14</v>
      </c>
      <c r="H1071" s="26" t="s">
        <v>107</v>
      </c>
      <c r="I1071" s="538"/>
      <c r="J1071" s="580"/>
      <c r="K1071" s="26" t="s">
        <v>106</v>
      </c>
      <c r="L1071" s="26" t="s">
        <v>13</v>
      </c>
      <c r="M1071" s="26" t="s">
        <v>14</v>
      </c>
      <c r="N1071" s="26" t="s">
        <v>107</v>
      </c>
      <c r="O1071" s="538"/>
      <c r="P1071" s="26" t="s">
        <v>106</v>
      </c>
      <c r="Q1071" s="26" t="s">
        <v>13</v>
      </c>
      <c r="R1071" s="26" t="s">
        <v>14</v>
      </c>
      <c r="S1071" s="26" t="s">
        <v>107</v>
      </c>
      <c r="T1071" s="538"/>
      <c r="U1071" s="538"/>
    </row>
    <row r="1072" spans="1:21" x14ac:dyDescent="0.25">
      <c r="A1072" s="207">
        <v>1</v>
      </c>
      <c r="B1072" s="207">
        <v>2</v>
      </c>
      <c r="C1072" s="207">
        <v>3</v>
      </c>
      <c r="D1072" s="207">
        <v>4</v>
      </c>
      <c r="E1072" s="207">
        <v>5</v>
      </c>
      <c r="F1072" s="207">
        <v>6</v>
      </c>
      <c r="G1072" s="207">
        <v>7</v>
      </c>
      <c r="H1072" s="207">
        <v>8</v>
      </c>
      <c r="I1072" s="207">
        <v>9</v>
      </c>
      <c r="J1072" s="207">
        <v>10</v>
      </c>
      <c r="K1072" s="207">
        <v>11</v>
      </c>
      <c r="L1072" s="207">
        <v>12</v>
      </c>
      <c r="M1072" s="207">
        <v>13</v>
      </c>
      <c r="N1072" s="207">
        <v>14</v>
      </c>
      <c r="O1072" s="207">
        <v>15</v>
      </c>
      <c r="P1072" s="207">
        <v>16</v>
      </c>
      <c r="Q1072" s="207">
        <v>17</v>
      </c>
      <c r="R1072" s="207">
        <v>18</v>
      </c>
      <c r="S1072" s="207">
        <v>19</v>
      </c>
      <c r="T1072" s="207">
        <v>20</v>
      </c>
      <c r="U1072" s="207">
        <v>21</v>
      </c>
    </row>
    <row r="1073" spans="1:21" ht="45.75" x14ac:dyDescent="0.25">
      <c r="A1073" s="237" t="s">
        <v>746</v>
      </c>
      <c r="B1073" s="237"/>
      <c r="C1073" s="237"/>
      <c r="D1073" s="238">
        <f>D1074+D1079+D1088+D1106</f>
        <v>1396668.8</v>
      </c>
      <c r="E1073" s="238">
        <f>E1088</f>
        <v>451459.3</v>
      </c>
      <c r="F1073" s="238">
        <f>F1074+F1079+F1088+F1106</f>
        <v>944014.10000000009</v>
      </c>
      <c r="G1073" s="238">
        <f>G1090</f>
        <v>1195.4000000000001</v>
      </c>
      <c r="H1073" s="238"/>
      <c r="I1073" s="239">
        <f>I1074+I1079+I1088+I1106</f>
        <v>201267.20000000001</v>
      </c>
      <c r="J1073" s="238">
        <f>J1074+J1079+J1088+J1106</f>
        <v>149811.85</v>
      </c>
      <c r="K1073" s="238"/>
      <c r="L1073" s="239">
        <v>149811.9</v>
      </c>
      <c r="M1073" s="238"/>
      <c r="N1073" s="238"/>
      <c r="O1073" s="238">
        <v>149811.9</v>
      </c>
      <c r="P1073" s="238"/>
      <c r="Q1073" s="238">
        <v>149811.9</v>
      </c>
      <c r="R1073" s="238"/>
      <c r="S1073" s="240"/>
      <c r="T1073" s="24">
        <v>74.400000000000006</v>
      </c>
      <c r="U1073" s="25">
        <v>100</v>
      </c>
    </row>
    <row r="1074" spans="1:21" ht="57" x14ac:dyDescent="0.25">
      <c r="A1074" s="223" t="s">
        <v>747</v>
      </c>
      <c r="B1074" s="206">
        <v>2015</v>
      </c>
      <c r="C1074" s="206">
        <v>2020</v>
      </c>
      <c r="D1074" s="224">
        <f>D1075+D1077</f>
        <v>30244.1</v>
      </c>
      <c r="E1074" s="225"/>
      <c r="F1074" s="225">
        <v>30244.1</v>
      </c>
      <c r="G1074" s="225"/>
      <c r="H1074" s="224"/>
      <c r="I1074" s="224">
        <f>I1075+I1077</f>
        <v>10487.1</v>
      </c>
      <c r="J1074" s="224">
        <f>J1075+J1077</f>
        <v>2208.6</v>
      </c>
      <c r="K1074" s="224"/>
      <c r="L1074" s="225">
        <v>2208.6</v>
      </c>
      <c r="M1074" s="224"/>
      <c r="N1074" s="224"/>
      <c r="O1074" s="225">
        <v>2208.6</v>
      </c>
      <c r="P1074" s="224"/>
      <c r="Q1074" s="225">
        <v>2208.6</v>
      </c>
      <c r="R1074" s="221"/>
      <c r="S1074" s="221"/>
      <c r="T1074" s="229">
        <v>21.1</v>
      </c>
      <c r="U1074" s="26">
        <v>100</v>
      </c>
    </row>
    <row r="1075" spans="1:21" ht="23.25" hidden="1" x14ac:dyDescent="0.25">
      <c r="A1075" s="89" t="s">
        <v>748</v>
      </c>
      <c r="B1075" s="222"/>
      <c r="C1075" s="223"/>
      <c r="D1075" s="224">
        <v>7000</v>
      </c>
      <c r="E1075" s="225"/>
      <c r="F1075" s="225">
        <v>7000</v>
      </c>
      <c r="G1075" s="225"/>
      <c r="H1075" s="224"/>
      <c r="I1075" s="224">
        <v>7000</v>
      </c>
      <c r="J1075" s="225">
        <v>0</v>
      </c>
      <c r="K1075" s="224"/>
      <c r="L1075" s="225">
        <v>0</v>
      </c>
      <c r="M1075" s="224"/>
      <c r="N1075" s="224"/>
      <c r="O1075" s="225">
        <v>0</v>
      </c>
      <c r="P1075" s="224"/>
      <c r="Q1075" s="225">
        <v>0</v>
      </c>
      <c r="R1075" s="221"/>
      <c r="S1075" s="221"/>
      <c r="T1075" s="225">
        <v>0</v>
      </c>
      <c r="U1075" s="225">
        <v>0</v>
      </c>
    </row>
    <row r="1076" spans="1:21" ht="57" hidden="1" x14ac:dyDescent="0.25">
      <c r="A1076" s="223" t="s">
        <v>749</v>
      </c>
      <c r="B1076" s="206"/>
      <c r="C1076" s="206"/>
      <c r="D1076" s="224">
        <v>7000</v>
      </c>
      <c r="E1076" s="225"/>
      <c r="F1076" s="225">
        <v>7000</v>
      </c>
      <c r="G1076" s="225"/>
      <c r="H1076" s="224"/>
      <c r="I1076" s="224">
        <v>7000</v>
      </c>
      <c r="J1076" s="224">
        <v>0</v>
      </c>
      <c r="K1076" s="224"/>
      <c r="L1076" s="224">
        <v>0</v>
      </c>
      <c r="M1076" s="224"/>
      <c r="N1076" s="224"/>
      <c r="O1076" s="224">
        <v>0</v>
      </c>
      <c r="P1076" s="224"/>
      <c r="Q1076" s="224">
        <v>0</v>
      </c>
      <c r="R1076" s="221"/>
      <c r="S1076" s="221"/>
      <c r="T1076" s="224">
        <v>0</v>
      </c>
      <c r="U1076" s="225">
        <v>0</v>
      </c>
    </row>
    <row r="1077" spans="1:21" ht="34.5" hidden="1" x14ac:dyDescent="0.25">
      <c r="A1077" s="89" t="s">
        <v>750</v>
      </c>
      <c r="B1077" s="226"/>
      <c r="C1077" s="206"/>
      <c r="D1077" s="224">
        <v>23244.1</v>
      </c>
      <c r="E1077" s="225"/>
      <c r="F1077" s="225">
        <v>23244.1</v>
      </c>
      <c r="G1077" s="225"/>
      <c r="H1077" s="224"/>
      <c r="I1077" s="224">
        <v>3487.1</v>
      </c>
      <c r="J1077" s="225">
        <v>2208.6</v>
      </c>
      <c r="K1077" s="224"/>
      <c r="L1077" s="225">
        <v>2208.6</v>
      </c>
      <c r="M1077" s="224"/>
      <c r="N1077" s="224"/>
      <c r="O1077" s="225">
        <v>2208.6</v>
      </c>
      <c r="P1077" s="224"/>
      <c r="Q1077" s="225">
        <v>2208.6</v>
      </c>
      <c r="R1077" s="221"/>
      <c r="S1077" s="221"/>
      <c r="T1077" s="206">
        <v>63.3</v>
      </c>
      <c r="U1077" s="26">
        <v>100</v>
      </c>
    </row>
    <row r="1078" spans="1:21" ht="45.75" hidden="1" x14ac:dyDescent="0.25">
      <c r="A1078" s="220" t="s">
        <v>751</v>
      </c>
      <c r="B1078" s="206"/>
      <c r="C1078" s="206"/>
      <c r="D1078" s="224">
        <v>23244.1</v>
      </c>
      <c r="E1078" s="225"/>
      <c r="F1078" s="225">
        <v>23244.1</v>
      </c>
      <c r="G1078" s="225"/>
      <c r="H1078" s="224"/>
      <c r="I1078" s="224">
        <v>3487.1</v>
      </c>
      <c r="J1078" s="225">
        <v>2208.6</v>
      </c>
      <c r="K1078" s="224"/>
      <c r="L1078" s="225">
        <v>2208.6</v>
      </c>
      <c r="M1078" s="224"/>
      <c r="N1078" s="224"/>
      <c r="O1078" s="225">
        <v>2208.6</v>
      </c>
      <c r="P1078" s="224"/>
      <c r="Q1078" s="225">
        <v>2208.6</v>
      </c>
      <c r="R1078" s="221"/>
      <c r="S1078" s="221"/>
      <c r="T1078" s="206">
        <v>63.3</v>
      </c>
      <c r="U1078" s="26">
        <v>100</v>
      </c>
    </row>
    <row r="1079" spans="1:21" ht="45.75" x14ac:dyDescent="0.25">
      <c r="A1079" s="237" t="s">
        <v>752</v>
      </c>
      <c r="B1079" s="24">
        <v>2015</v>
      </c>
      <c r="C1079" s="24">
        <v>2020</v>
      </c>
      <c r="D1079" s="238">
        <f>D1081+D1087</f>
        <v>57151.5</v>
      </c>
      <c r="E1079" s="49"/>
      <c r="F1079" s="49">
        <v>57151.5</v>
      </c>
      <c r="G1079" s="49"/>
      <c r="H1079" s="238"/>
      <c r="I1079" s="49">
        <v>0</v>
      </c>
      <c r="J1079" s="49">
        <v>0</v>
      </c>
      <c r="K1079" s="238"/>
      <c r="L1079" s="49">
        <v>0</v>
      </c>
      <c r="M1079" s="238"/>
      <c r="N1079" s="238"/>
      <c r="O1079" s="49">
        <v>0</v>
      </c>
      <c r="P1079" s="238"/>
      <c r="Q1079" s="49">
        <v>0</v>
      </c>
      <c r="R1079" s="238"/>
      <c r="S1079" s="240"/>
      <c r="T1079" s="49">
        <v>0</v>
      </c>
      <c r="U1079" s="49">
        <v>0</v>
      </c>
    </row>
    <row r="1080" spans="1:21" ht="23.25" hidden="1" x14ac:dyDescent="0.25">
      <c r="A1080" s="216" t="s">
        <v>753</v>
      </c>
      <c r="B1080" s="216"/>
      <c r="C1080" s="216"/>
      <c r="D1080" s="49">
        <f>D1081+D1087</f>
        <v>57151.5</v>
      </c>
      <c r="E1080" s="49"/>
      <c r="F1080" s="49">
        <v>57151.5</v>
      </c>
      <c r="G1080" s="49"/>
      <c r="H1080" s="49"/>
      <c r="I1080" s="49">
        <v>0</v>
      </c>
      <c r="J1080" s="49">
        <v>0</v>
      </c>
      <c r="K1080" s="49"/>
      <c r="L1080" s="49">
        <v>0</v>
      </c>
      <c r="M1080" s="49"/>
      <c r="N1080" s="49"/>
      <c r="O1080" s="49">
        <v>0</v>
      </c>
      <c r="P1080" s="49"/>
      <c r="Q1080" s="49">
        <v>0</v>
      </c>
      <c r="R1080" s="49"/>
      <c r="S1080" s="227"/>
      <c r="T1080" s="49">
        <v>0</v>
      </c>
      <c r="U1080" s="49">
        <v>0</v>
      </c>
    </row>
    <row r="1081" spans="1:21" ht="90.75" hidden="1" x14ac:dyDescent="0.25">
      <c r="A1081" s="213" t="s">
        <v>754</v>
      </c>
      <c r="B1081" s="24">
        <v>2015</v>
      </c>
      <c r="C1081" s="24">
        <v>2020</v>
      </c>
      <c r="D1081" s="224">
        <f>D1082+D1084+D1085+D1086+D1083</f>
        <v>56479.8</v>
      </c>
      <c r="E1081" s="224"/>
      <c r="F1081" s="224">
        <v>56479.8</v>
      </c>
      <c r="G1081" s="224"/>
      <c r="H1081" s="224"/>
      <c r="I1081" s="224">
        <v>0</v>
      </c>
      <c r="J1081" s="224">
        <v>0</v>
      </c>
      <c r="K1081" s="224"/>
      <c r="L1081" s="224">
        <v>0</v>
      </c>
      <c r="M1081" s="224"/>
      <c r="N1081" s="224"/>
      <c r="O1081" s="224">
        <v>0</v>
      </c>
      <c r="P1081" s="224"/>
      <c r="Q1081" s="224">
        <v>0</v>
      </c>
      <c r="R1081" s="224"/>
      <c r="S1081" s="228"/>
      <c r="T1081" s="224">
        <v>0</v>
      </c>
      <c r="U1081" s="225">
        <v>0</v>
      </c>
    </row>
    <row r="1082" spans="1:21" ht="45.75" hidden="1" x14ac:dyDescent="0.25">
      <c r="A1082" s="213" t="s">
        <v>755</v>
      </c>
      <c r="B1082" s="206"/>
      <c r="C1082" s="206"/>
      <c r="D1082" s="224">
        <v>21000</v>
      </c>
      <c r="E1082" s="224"/>
      <c r="F1082" s="224">
        <v>21000</v>
      </c>
      <c r="G1082" s="224"/>
      <c r="H1082" s="224"/>
      <c r="I1082" s="224">
        <v>0</v>
      </c>
      <c r="J1082" s="224">
        <v>0</v>
      </c>
      <c r="K1082" s="224"/>
      <c r="L1082" s="224">
        <v>0</v>
      </c>
      <c r="M1082" s="224"/>
      <c r="N1082" s="224"/>
      <c r="O1082" s="224">
        <v>0</v>
      </c>
      <c r="P1082" s="224"/>
      <c r="Q1082" s="224">
        <v>0</v>
      </c>
      <c r="R1082" s="224"/>
      <c r="S1082" s="228"/>
      <c r="T1082" s="229">
        <v>0</v>
      </c>
      <c r="U1082" s="170">
        <v>0</v>
      </c>
    </row>
    <row r="1083" spans="1:21" ht="57" hidden="1" x14ac:dyDescent="0.25">
      <c r="A1083" s="213" t="s">
        <v>756</v>
      </c>
      <c r="B1083" s="206"/>
      <c r="C1083" s="206"/>
      <c r="D1083" s="224">
        <v>0</v>
      </c>
      <c r="E1083" s="224"/>
      <c r="F1083" s="224">
        <v>0</v>
      </c>
      <c r="G1083" s="224"/>
      <c r="H1083" s="224"/>
      <c r="I1083" s="224">
        <v>0</v>
      </c>
      <c r="J1083" s="224">
        <v>0</v>
      </c>
      <c r="K1083" s="224"/>
      <c r="L1083" s="224">
        <v>0</v>
      </c>
      <c r="M1083" s="224"/>
      <c r="N1083" s="224"/>
      <c r="O1083" s="224">
        <v>0</v>
      </c>
      <c r="P1083" s="224"/>
      <c r="Q1083" s="224">
        <v>0</v>
      </c>
      <c r="R1083" s="224"/>
      <c r="S1083" s="228"/>
      <c r="T1083" s="229">
        <v>0</v>
      </c>
      <c r="U1083" s="170">
        <v>0</v>
      </c>
    </row>
    <row r="1084" spans="1:21" ht="34.5" hidden="1" x14ac:dyDescent="0.25">
      <c r="A1084" s="213" t="s">
        <v>757</v>
      </c>
      <c r="B1084" s="206"/>
      <c r="C1084" s="206"/>
      <c r="D1084" s="224">
        <v>2479.8000000000002</v>
      </c>
      <c r="E1084" s="224"/>
      <c r="F1084" s="224">
        <v>2479.8000000000002</v>
      </c>
      <c r="G1084" s="224"/>
      <c r="H1084" s="224"/>
      <c r="I1084" s="224">
        <v>0</v>
      </c>
      <c r="J1084" s="224">
        <v>0</v>
      </c>
      <c r="K1084" s="224"/>
      <c r="L1084" s="224">
        <v>0</v>
      </c>
      <c r="M1084" s="224"/>
      <c r="N1084" s="224"/>
      <c r="O1084" s="224">
        <v>0</v>
      </c>
      <c r="P1084" s="224"/>
      <c r="Q1084" s="224">
        <v>0</v>
      </c>
      <c r="R1084" s="224"/>
      <c r="S1084" s="228"/>
      <c r="T1084" s="224">
        <v>0</v>
      </c>
      <c r="U1084" s="225">
        <v>0</v>
      </c>
    </row>
    <row r="1085" spans="1:21" ht="34.5" hidden="1" x14ac:dyDescent="0.25">
      <c r="A1085" s="213" t="s">
        <v>758</v>
      </c>
      <c r="B1085" s="206"/>
      <c r="C1085" s="206"/>
      <c r="D1085" s="224">
        <v>4000</v>
      </c>
      <c r="E1085" s="224"/>
      <c r="F1085" s="224">
        <v>4000</v>
      </c>
      <c r="G1085" s="224"/>
      <c r="H1085" s="224"/>
      <c r="I1085" s="224">
        <v>0</v>
      </c>
      <c r="J1085" s="224">
        <v>0</v>
      </c>
      <c r="K1085" s="224"/>
      <c r="L1085" s="224">
        <v>0</v>
      </c>
      <c r="M1085" s="224"/>
      <c r="N1085" s="224"/>
      <c r="O1085" s="224">
        <v>0</v>
      </c>
      <c r="P1085" s="224"/>
      <c r="Q1085" s="224">
        <v>0</v>
      </c>
      <c r="R1085" s="224"/>
      <c r="S1085" s="228"/>
      <c r="T1085" s="224">
        <v>0</v>
      </c>
      <c r="U1085" s="225">
        <v>0</v>
      </c>
    </row>
    <row r="1086" spans="1:21" ht="34.5" hidden="1" x14ac:dyDescent="0.25">
      <c r="A1086" s="213" t="s">
        <v>759</v>
      </c>
      <c r="B1086" s="206"/>
      <c r="C1086" s="206"/>
      <c r="D1086" s="224">
        <v>29000</v>
      </c>
      <c r="E1086" s="224"/>
      <c r="F1086" s="224">
        <v>29000</v>
      </c>
      <c r="G1086" s="224"/>
      <c r="H1086" s="224"/>
      <c r="I1086" s="224">
        <v>0</v>
      </c>
      <c r="J1086" s="224">
        <v>0</v>
      </c>
      <c r="K1086" s="224"/>
      <c r="L1086" s="224">
        <v>0</v>
      </c>
      <c r="M1086" s="224"/>
      <c r="N1086" s="224"/>
      <c r="O1086" s="224">
        <v>0</v>
      </c>
      <c r="P1086" s="224"/>
      <c r="Q1086" s="224">
        <v>0</v>
      </c>
      <c r="R1086" s="224"/>
      <c r="S1086" s="228"/>
      <c r="T1086" s="229">
        <v>0</v>
      </c>
      <c r="U1086" s="170">
        <v>0</v>
      </c>
    </row>
    <row r="1087" spans="1:21" ht="45.75" hidden="1" x14ac:dyDescent="0.25">
      <c r="A1087" s="216" t="s">
        <v>760</v>
      </c>
      <c r="B1087" s="25">
        <v>2015</v>
      </c>
      <c r="C1087" s="25">
        <v>2015</v>
      </c>
      <c r="D1087" s="49">
        <v>671.7</v>
      </c>
      <c r="E1087" s="49"/>
      <c r="F1087" s="49">
        <v>671.7</v>
      </c>
      <c r="G1087" s="49"/>
      <c r="H1087" s="49"/>
      <c r="I1087" s="49">
        <v>0</v>
      </c>
      <c r="J1087" s="49">
        <v>0</v>
      </c>
      <c r="K1087" s="49"/>
      <c r="L1087" s="49">
        <v>0</v>
      </c>
      <c r="M1087" s="49"/>
      <c r="N1087" s="49"/>
      <c r="O1087" s="49">
        <v>0</v>
      </c>
      <c r="P1087" s="49"/>
      <c r="Q1087" s="49">
        <v>0</v>
      </c>
      <c r="R1087" s="49"/>
      <c r="S1087" s="227"/>
      <c r="T1087" s="49">
        <v>0</v>
      </c>
      <c r="U1087" s="49">
        <v>0</v>
      </c>
    </row>
    <row r="1088" spans="1:21" ht="57" x14ac:dyDescent="0.25">
      <c r="A1088" s="220" t="s">
        <v>761</v>
      </c>
      <c r="B1088" s="25">
        <v>2015</v>
      </c>
      <c r="C1088" s="25">
        <v>2020</v>
      </c>
      <c r="D1088" s="238">
        <f>D1090+D1096+D1101+D1104</f>
        <v>916536.4</v>
      </c>
      <c r="E1088" s="238">
        <f>E1090+E1101</f>
        <v>451459.3</v>
      </c>
      <c r="F1088" s="238">
        <f>F1090+F1096+F1101+F1104</f>
        <v>463881.7</v>
      </c>
      <c r="G1088" s="238"/>
      <c r="H1088" s="238"/>
      <c r="I1088" s="238">
        <f>I1090+I1096+I1101+I1104</f>
        <v>57350.7</v>
      </c>
      <c r="J1088" s="238">
        <f>J1090+J1096+J1101+J1104</f>
        <v>22545.5</v>
      </c>
      <c r="K1088" s="238"/>
      <c r="L1088" s="238">
        <f>L1090+L1096+L1101+L1104</f>
        <v>22545.5</v>
      </c>
      <c r="M1088" s="238"/>
      <c r="N1088" s="238"/>
      <c r="O1088" s="238">
        <f>O1090+O1096+O1101+O1104</f>
        <v>22545.5</v>
      </c>
      <c r="P1088" s="238"/>
      <c r="Q1088" s="238">
        <f>Q1090+Q1096+Q1101+Q1104</f>
        <v>22545.5</v>
      </c>
      <c r="R1088" s="238"/>
      <c r="S1088" s="238"/>
      <c r="T1088" s="46">
        <v>39.299999999999997</v>
      </c>
      <c r="U1088" s="25">
        <v>100</v>
      </c>
    </row>
    <row r="1089" spans="1:21" ht="34.5" hidden="1" x14ac:dyDescent="0.25">
      <c r="A1089" s="89" t="s">
        <v>762</v>
      </c>
      <c r="B1089" s="56"/>
      <c r="C1089" s="56"/>
      <c r="D1089" s="46">
        <v>916536.4</v>
      </c>
      <c r="E1089" s="46">
        <v>451459.3</v>
      </c>
      <c r="F1089" s="46">
        <v>463881.7</v>
      </c>
      <c r="G1089" s="46"/>
      <c r="H1089" s="46"/>
      <c r="I1089" s="46">
        <v>57350.7</v>
      </c>
      <c r="J1089" s="46">
        <v>22545.5</v>
      </c>
      <c r="K1089" s="46"/>
      <c r="L1089" s="46">
        <v>22545.5</v>
      </c>
      <c r="M1089" s="46"/>
      <c r="N1089" s="46"/>
      <c r="O1089" s="46">
        <v>22545.5</v>
      </c>
      <c r="P1089" s="46"/>
      <c r="Q1089" s="46">
        <v>22545.5</v>
      </c>
      <c r="R1089" s="69"/>
      <c r="S1089" s="69"/>
      <c r="T1089" s="46">
        <v>39.299999999999997</v>
      </c>
      <c r="U1089" s="52">
        <v>100</v>
      </c>
    </row>
    <row r="1090" spans="1:21" ht="90.75" hidden="1" x14ac:dyDescent="0.25">
      <c r="A1090" s="213" t="s">
        <v>763</v>
      </c>
      <c r="B1090" s="25">
        <v>2015</v>
      </c>
      <c r="C1090" s="25">
        <v>2020</v>
      </c>
      <c r="D1090" s="241">
        <f>D1091+D1092+D1093+D1094+D1095</f>
        <v>643839.4</v>
      </c>
      <c r="E1090" s="241">
        <f>E1093+E1092</f>
        <v>419464.8</v>
      </c>
      <c r="F1090" s="241">
        <f>F1091+F1092+F1093+F1094+F1095</f>
        <v>223179.2</v>
      </c>
      <c r="G1090" s="241">
        <f>G1092</f>
        <v>1195.4000000000001</v>
      </c>
      <c r="H1090" s="241"/>
      <c r="I1090" s="241">
        <v>0</v>
      </c>
      <c r="J1090" s="241">
        <v>0</v>
      </c>
      <c r="K1090" s="241">
        <v>0</v>
      </c>
      <c r="L1090" s="241">
        <v>0</v>
      </c>
      <c r="M1090" s="241">
        <v>0</v>
      </c>
      <c r="N1090" s="241"/>
      <c r="O1090" s="241">
        <v>0</v>
      </c>
      <c r="P1090" s="241">
        <v>0</v>
      </c>
      <c r="Q1090" s="241">
        <v>0</v>
      </c>
      <c r="R1090" s="241">
        <v>0</v>
      </c>
      <c r="S1090" s="242"/>
      <c r="T1090" s="241">
        <v>0</v>
      </c>
      <c r="U1090" s="46">
        <v>0</v>
      </c>
    </row>
    <row r="1091" spans="1:21" ht="45.75" hidden="1" x14ac:dyDescent="0.25">
      <c r="A1091" s="230" t="s">
        <v>764</v>
      </c>
      <c r="B1091" s="231"/>
      <c r="C1091" s="231"/>
      <c r="D1091" s="232">
        <v>3000</v>
      </c>
      <c r="E1091" s="233"/>
      <c r="F1091" s="232">
        <v>3000</v>
      </c>
      <c r="G1091" s="233"/>
      <c r="H1091" s="233"/>
      <c r="I1091" s="232">
        <v>0</v>
      </c>
      <c r="J1091" s="232">
        <v>0</v>
      </c>
      <c r="K1091" s="232"/>
      <c r="L1091" s="232">
        <v>0</v>
      </c>
      <c r="M1091" s="232"/>
      <c r="N1091" s="232"/>
      <c r="O1091" s="232">
        <v>0</v>
      </c>
      <c r="P1091" s="232"/>
      <c r="Q1091" s="232">
        <v>0</v>
      </c>
      <c r="R1091" s="232"/>
      <c r="S1091" s="232"/>
      <c r="T1091" s="232">
        <v>0</v>
      </c>
      <c r="U1091" s="234">
        <v>0</v>
      </c>
    </row>
    <row r="1092" spans="1:21" ht="34.5" hidden="1" x14ac:dyDescent="0.25">
      <c r="A1092" s="230" t="s">
        <v>765</v>
      </c>
      <c r="B1092" s="231"/>
      <c r="C1092" s="231"/>
      <c r="D1092" s="232">
        <v>119539.4</v>
      </c>
      <c r="E1092" s="234">
        <v>19464.8</v>
      </c>
      <c r="F1092" s="235">
        <f>D1092-E1092-G1092</f>
        <v>98879.2</v>
      </c>
      <c r="G1092" s="232">
        <v>1195.4000000000001</v>
      </c>
      <c r="H1092" s="233"/>
      <c r="I1092" s="232">
        <v>0</v>
      </c>
      <c r="J1092" s="232">
        <v>0</v>
      </c>
      <c r="K1092" s="232">
        <v>0</v>
      </c>
      <c r="L1092" s="232">
        <v>0</v>
      </c>
      <c r="M1092" s="232">
        <v>0</v>
      </c>
      <c r="N1092" s="233"/>
      <c r="O1092" s="232">
        <v>0</v>
      </c>
      <c r="P1092" s="232">
        <v>0</v>
      </c>
      <c r="Q1092" s="232">
        <v>0</v>
      </c>
      <c r="R1092" s="232">
        <v>0</v>
      </c>
      <c r="S1092" s="233"/>
      <c r="T1092" s="232">
        <v>0</v>
      </c>
      <c r="U1092" s="234">
        <v>0</v>
      </c>
    </row>
    <row r="1093" spans="1:21" ht="90.75" hidden="1" x14ac:dyDescent="0.25">
      <c r="A1093" s="213" t="s">
        <v>766</v>
      </c>
      <c r="B1093" s="206"/>
      <c r="C1093" s="206"/>
      <c r="D1093" s="224">
        <v>516000</v>
      </c>
      <c r="E1093" s="224">
        <v>400000</v>
      </c>
      <c r="F1093" s="224">
        <v>116000</v>
      </c>
      <c r="G1093" s="224"/>
      <c r="H1093" s="224"/>
      <c r="I1093" s="224">
        <v>0</v>
      </c>
      <c r="J1093" s="224">
        <v>0</v>
      </c>
      <c r="K1093" s="224"/>
      <c r="L1093" s="224">
        <v>0</v>
      </c>
      <c r="M1093" s="225"/>
      <c r="N1093" s="225"/>
      <c r="O1093" s="224">
        <v>0</v>
      </c>
      <c r="P1093" s="225"/>
      <c r="Q1093" s="224">
        <v>0</v>
      </c>
      <c r="R1093" s="236"/>
      <c r="S1093" s="236"/>
      <c r="T1093" s="224">
        <v>0</v>
      </c>
      <c r="U1093" s="170">
        <v>0</v>
      </c>
    </row>
    <row r="1094" spans="1:21" ht="34.5" hidden="1" x14ac:dyDescent="0.25">
      <c r="A1094" s="213" t="s">
        <v>767</v>
      </c>
      <c r="B1094" s="206"/>
      <c r="C1094" s="206"/>
      <c r="D1094" s="224">
        <v>3300</v>
      </c>
      <c r="E1094" s="228"/>
      <c r="F1094" s="224">
        <v>3300</v>
      </c>
      <c r="G1094" s="224"/>
      <c r="H1094" s="224"/>
      <c r="I1094" s="224">
        <v>0</v>
      </c>
      <c r="J1094" s="224">
        <v>0</v>
      </c>
      <c r="K1094" s="224"/>
      <c r="L1094" s="224">
        <v>0</v>
      </c>
      <c r="M1094" s="224"/>
      <c r="N1094" s="224"/>
      <c r="O1094" s="224">
        <v>0</v>
      </c>
      <c r="P1094" s="224"/>
      <c r="Q1094" s="224">
        <v>0</v>
      </c>
      <c r="R1094" s="228"/>
      <c r="S1094" s="228"/>
      <c r="T1094" s="229">
        <v>0</v>
      </c>
      <c r="U1094" s="170">
        <v>0</v>
      </c>
    </row>
    <row r="1095" spans="1:21" ht="45.75" hidden="1" x14ac:dyDescent="0.25">
      <c r="A1095" s="213" t="s">
        <v>768</v>
      </c>
      <c r="B1095" s="26"/>
      <c r="C1095" s="26"/>
      <c r="D1095" s="225">
        <v>2000</v>
      </c>
      <c r="E1095" s="236"/>
      <c r="F1095" s="225">
        <v>2000</v>
      </c>
      <c r="G1095" s="225"/>
      <c r="H1095" s="225"/>
      <c r="I1095" s="225">
        <v>0</v>
      </c>
      <c r="J1095" s="225">
        <v>0</v>
      </c>
      <c r="K1095" s="225"/>
      <c r="L1095" s="225">
        <v>0</v>
      </c>
      <c r="M1095" s="225"/>
      <c r="N1095" s="225"/>
      <c r="O1095" s="225">
        <v>0</v>
      </c>
      <c r="P1095" s="225"/>
      <c r="Q1095" s="225">
        <v>0</v>
      </c>
      <c r="R1095" s="236"/>
      <c r="S1095" s="236"/>
      <c r="T1095" s="225">
        <v>0</v>
      </c>
      <c r="U1095" s="170">
        <v>0</v>
      </c>
    </row>
    <row r="1096" spans="1:21" ht="45.75" hidden="1" x14ac:dyDescent="0.25">
      <c r="A1096" s="213" t="s">
        <v>769</v>
      </c>
      <c r="B1096" s="26">
        <v>2015</v>
      </c>
      <c r="C1096" s="206">
        <v>2020</v>
      </c>
      <c r="D1096" s="224">
        <f>D1097+D1098+D1099+D1100</f>
        <v>112448</v>
      </c>
      <c r="E1096" s="228"/>
      <c r="F1096" s="224">
        <v>112448</v>
      </c>
      <c r="G1096" s="224"/>
      <c r="H1096" s="224"/>
      <c r="I1096" s="224">
        <v>17724.099999999999</v>
      </c>
      <c r="J1096" s="224">
        <f>J1097+J1098+J1099+J1100</f>
        <v>12918.9</v>
      </c>
      <c r="K1096" s="224"/>
      <c r="L1096" s="224">
        <f>L1097+L1098+L1099+L1100</f>
        <v>12918.9</v>
      </c>
      <c r="M1096" s="224"/>
      <c r="N1096" s="224"/>
      <c r="O1096" s="224">
        <f>O1097+O1098+O1099+O1100</f>
        <v>12918.9</v>
      </c>
      <c r="P1096" s="224"/>
      <c r="Q1096" s="224">
        <f>Q1097+Q1098+Q1099+Q1100</f>
        <v>12918.9</v>
      </c>
      <c r="R1096" s="228"/>
      <c r="S1096" s="228"/>
      <c r="T1096" s="229">
        <v>72.900000000000006</v>
      </c>
      <c r="U1096" s="170">
        <v>100</v>
      </c>
    </row>
    <row r="1097" spans="1:21" ht="34.5" hidden="1" x14ac:dyDescent="0.25">
      <c r="A1097" s="213" t="s">
        <v>770</v>
      </c>
      <c r="B1097" s="26"/>
      <c r="C1097" s="206"/>
      <c r="D1097" s="224">
        <v>27120</v>
      </c>
      <c r="E1097" s="228"/>
      <c r="F1097" s="224">
        <v>27120</v>
      </c>
      <c r="G1097" s="224"/>
      <c r="H1097" s="224"/>
      <c r="I1097" s="224"/>
      <c r="J1097" s="224">
        <v>0</v>
      </c>
      <c r="K1097" s="224"/>
      <c r="L1097" s="224">
        <v>0</v>
      </c>
      <c r="M1097" s="224"/>
      <c r="N1097" s="224"/>
      <c r="O1097" s="224">
        <v>0</v>
      </c>
      <c r="P1097" s="224"/>
      <c r="Q1097" s="224">
        <v>0</v>
      </c>
      <c r="R1097" s="228"/>
      <c r="S1097" s="228"/>
      <c r="T1097" s="224">
        <v>0</v>
      </c>
      <c r="U1097" s="170">
        <v>0</v>
      </c>
    </row>
    <row r="1098" spans="1:21" ht="34.5" hidden="1" x14ac:dyDescent="0.25">
      <c r="A1098" s="213" t="s">
        <v>771</v>
      </c>
      <c r="B1098" s="26"/>
      <c r="C1098" s="206"/>
      <c r="D1098" s="224">
        <v>46680</v>
      </c>
      <c r="E1098" s="228"/>
      <c r="F1098" s="224">
        <v>46680</v>
      </c>
      <c r="G1098" s="224"/>
      <c r="H1098" s="224"/>
      <c r="I1098" s="224"/>
      <c r="J1098" s="224">
        <v>3878.8</v>
      </c>
      <c r="K1098" s="224"/>
      <c r="L1098" s="224">
        <v>3878.8</v>
      </c>
      <c r="M1098" s="224"/>
      <c r="N1098" s="224"/>
      <c r="O1098" s="224">
        <v>3878.8</v>
      </c>
      <c r="P1098" s="224"/>
      <c r="Q1098" s="224">
        <v>3878.8</v>
      </c>
      <c r="R1098" s="228"/>
      <c r="S1098" s="228"/>
      <c r="T1098" s="229"/>
      <c r="U1098" s="170"/>
    </row>
    <row r="1099" spans="1:21" ht="45.75" hidden="1" x14ac:dyDescent="0.25">
      <c r="A1099" s="213" t="s">
        <v>772</v>
      </c>
      <c r="B1099" s="26"/>
      <c r="C1099" s="206"/>
      <c r="D1099" s="224">
        <v>5729.6</v>
      </c>
      <c r="E1099" s="228"/>
      <c r="F1099" s="224">
        <v>5729.6</v>
      </c>
      <c r="G1099" s="224"/>
      <c r="H1099" s="224"/>
      <c r="I1099" s="224"/>
      <c r="J1099" s="224">
        <v>4342</v>
      </c>
      <c r="K1099" s="224"/>
      <c r="L1099" s="224">
        <v>4342</v>
      </c>
      <c r="M1099" s="224"/>
      <c r="N1099" s="224"/>
      <c r="O1099" s="224">
        <v>4342</v>
      </c>
      <c r="P1099" s="224"/>
      <c r="Q1099" s="224">
        <v>4342</v>
      </c>
      <c r="R1099" s="228"/>
      <c r="S1099" s="228"/>
      <c r="T1099" s="229"/>
      <c r="U1099" s="170"/>
    </row>
    <row r="1100" spans="1:21" ht="45.75" hidden="1" x14ac:dyDescent="0.25">
      <c r="A1100" s="213" t="s">
        <v>773</v>
      </c>
      <c r="B1100" s="26"/>
      <c r="C1100" s="206"/>
      <c r="D1100" s="224">
        <v>32918.400000000001</v>
      </c>
      <c r="E1100" s="228"/>
      <c r="F1100" s="224">
        <v>32918.400000000001</v>
      </c>
      <c r="G1100" s="224"/>
      <c r="H1100" s="224"/>
      <c r="I1100" s="224"/>
      <c r="J1100" s="224">
        <v>4698.1000000000004</v>
      </c>
      <c r="K1100" s="224"/>
      <c r="L1100" s="224">
        <v>4698.1000000000004</v>
      </c>
      <c r="M1100" s="224"/>
      <c r="N1100" s="224"/>
      <c r="O1100" s="224">
        <v>4698.1000000000004</v>
      </c>
      <c r="P1100" s="224"/>
      <c r="Q1100" s="224">
        <v>4698.1000000000004</v>
      </c>
      <c r="R1100" s="228"/>
      <c r="S1100" s="228"/>
      <c r="T1100" s="229"/>
      <c r="U1100" s="170"/>
    </row>
    <row r="1101" spans="1:21" ht="45.75" hidden="1" x14ac:dyDescent="0.25">
      <c r="A1101" s="213" t="s">
        <v>774</v>
      </c>
      <c r="B1101" s="26">
        <v>2015</v>
      </c>
      <c r="C1101" s="206">
        <v>2020</v>
      </c>
      <c r="D1101" s="224">
        <f>D1102+D1103</f>
        <v>96360</v>
      </c>
      <c r="E1101" s="224">
        <v>31994.5</v>
      </c>
      <c r="F1101" s="224">
        <v>64365.5</v>
      </c>
      <c r="G1101" s="224"/>
      <c r="H1101" s="224"/>
      <c r="I1101" s="224">
        <v>9626.6</v>
      </c>
      <c r="J1101" s="224">
        <v>9626.6</v>
      </c>
      <c r="K1101" s="224"/>
      <c r="L1101" s="224">
        <v>9626.6</v>
      </c>
      <c r="M1101" s="224"/>
      <c r="N1101" s="224"/>
      <c r="O1101" s="224">
        <v>9626.6</v>
      </c>
      <c r="P1101" s="224"/>
      <c r="Q1101" s="224">
        <v>9626.6</v>
      </c>
      <c r="R1101" s="228"/>
      <c r="S1101" s="228"/>
      <c r="T1101" s="229">
        <v>100</v>
      </c>
      <c r="U1101" s="170">
        <v>100</v>
      </c>
    </row>
    <row r="1102" spans="1:21" ht="79.5" hidden="1" x14ac:dyDescent="0.25">
      <c r="A1102" s="213" t="s">
        <v>775</v>
      </c>
      <c r="B1102" s="26"/>
      <c r="C1102" s="206"/>
      <c r="D1102" s="224">
        <v>64365.5</v>
      </c>
      <c r="E1102" s="228"/>
      <c r="F1102" s="224">
        <v>64365.5</v>
      </c>
      <c r="G1102" s="224"/>
      <c r="H1102" s="224"/>
      <c r="I1102" s="224">
        <v>9626.6</v>
      </c>
      <c r="J1102" s="224">
        <v>9626.6</v>
      </c>
      <c r="K1102" s="224"/>
      <c r="L1102" s="224">
        <v>9626.6</v>
      </c>
      <c r="M1102" s="224"/>
      <c r="N1102" s="224"/>
      <c r="O1102" s="224">
        <v>9626.6</v>
      </c>
      <c r="P1102" s="224"/>
      <c r="Q1102" s="224">
        <v>9626.6</v>
      </c>
      <c r="R1102" s="228"/>
      <c r="S1102" s="228"/>
      <c r="T1102" s="229">
        <v>100</v>
      </c>
      <c r="U1102" s="170">
        <v>100</v>
      </c>
    </row>
    <row r="1103" spans="1:21" ht="90.75" hidden="1" x14ac:dyDescent="0.25">
      <c r="A1103" s="213" t="s">
        <v>776</v>
      </c>
      <c r="B1103" s="26"/>
      <c r="C1103" s="206"/>
      <c r="D1103" s="224">
        <v>31994.5</v>
      </c>
      <c r="E1103" s="224">
        <v>31994.5</v>
      </c>
      <c r="F1103" s="224"/>
      <c r="G1103" s="224"/>
      <c r="H1103" s="224"/>
      <c r="I1103" s="224">
        <v>0</v>
      </c>
      <c r="J1103" s="224">
        <v>0</v>
      </c>
      <c r="K1103" s="224"/>
      <c r="L1103" s="224">
        <v>0</v>
      </c>
      <c r="M1103" s="224"/>
      <c r="N1103" s="224"/>
      <c r="O1103" s="224">
        <v>0</v>
      </c>
      <c r="P1103" s="224"/>
      <c r="Q1103" s="224">
        <v>0</v>
      </c>
      <c r="R1103" s="228"/>
      <c r="S1103" s="228"/>
      <c r="T1103" s="224">
        <v>0</v>
      </c>
      <c r="U1103" s="170">
        <v>0</v>
      </c>
    </row>
    <row r="1104" spans="1:21" ht="45.75" hidden="1" x14ac:dyDescent="0.25">
      <c r="A1104" s="213" t="s">
        <v>777</v>
      </c>
      <c r="B1104" s="26">
        <v>2015</v>
      </c>
      <c r="C1104" s="206">
        <v>2020</v>
      </c>
      <c r="D1104" s="224">
        <v>63889</v>
      </c>
      <c r="E1104" s="228"/>
      <c r="F1104" s="224">
        <v>63889</v>
      </c>
      <c r="G1104" s="224"/>
      <c r="H1104" s="224"/>
      <c r="I1104" s="224">
        <v>30000</v>
      </c>
      <c r="J1104" s="224">
        <v>0</v>
      </c>
      <c r="K1104" s="224"/>
      <c r="L1104" s="224">
        <v>0</v>
      </c>
      <c r="M1104" s="224"/>
      <c r="N1104" s="224"/>
      <c r="O1104" s="224">
        <v>0</v>
      </c>
      <c r="P1104" s="224"/>
      <c r="Q1104" s="224">
        <v>0</v>
      </c>
      <c r="R1104" s="228"/>
      <c r="S1104" s="228"/>
      <c r="T1104" s="229">
        <v>0</v>
      </c>
      <c r="U1104" s="170">
        <v>0</v>
      </c>
    </row>
    <row r="1105" spans="1:21" ht="68.25" hidden="1" x14ac:dyDescent="0.25">
      <c r="A1105" s="213" t="s">
        <v>778</v>
      </c>
      <c r="B1105" s="26"/>
      <c r="C1105" s="206"/>
      <c r="D1105" s="224">
        <v>63889</v>
      </c>
      <c r="E1105" s="228"/>
      <c r="F1105" s="224">
        <v>63889</v>
      </c>
      <c r="G1105" s="224"/>
      <c r="H1105" s="224"/>
      <c r="I1105" s="224">
        <v>30000</v>
      </c>
      <c r="J1105" s="224">
        <v>0</v>
      </c>
      <c r="K1105" s="224"/>
      <c r="L1105" s="224">
        <v>0</v>
      </c>
      <c r="M1105" s="224"/>
      <c r="N1105" s="224"/>
      <c r="O1105" s="224">
        <v>0</v>
      </c>
      <c r="P1105" s="224"/>
      <c r="Q1105" s="224">
        <v>0</v>
      </c>
      <c r="R1105" s="228"/>
      <c r="S1105" s="228"/>
      <c r="T1105" s="229">
        <v>0</v>
      </c>
      <c r="U1105" s="170">
        <v>0</v>
      </c>
    </row>
    <row r="1106" spans="1:21" ht="57" x14ac:dyDescent="0.25">
      <c r="A1106" s="213" t="s">
        <v>779</v>
      </c>
      <c r="B1106" s="206">
        <v>2015</v>
      </c>
      <c r="C1106" s="206">
        <v>2020</v>
      </c>
      <c r="D1106" s="224">
        <f>D1108+D1109+D1113+D1114</f>
        <v>392736.80000000005</v>
      </c>
      <c r="E1106" s="228"/>
      <c r="F1106" s="224">
        <v>392736.8</v>
      </c>
      <c r="G1106" s="224"/>
      <c r="H1106" s="224"/>
      <c r="I1106" s="224">
        <f>I1107</f>
        <v>133429.4</v>
      </c>
      <c r="J1106" s="224">
        <f>J1107</f>
        <v>125057.75</v>
      </c>
      <c r="K1106" s="224"/>
      <c r="L1106" s="224">
        <f>L1107</f>
        <v>125057.75</v>
      </c>
      <c r="M1106" s="224"/>
      <c r="N1106" s="224"/>
      <c r="O1106" s="224">
        <f>O1107</f>
        <v>125057.75</v>
      </c>
      <c r="P1106" s="224"/>
      <c r="Q1106" s="224">
        <f>Q1107</f>
        <v>125057.75</v>
      </c>
      <c r="R1106" s="228"/>
      <c r="S1106" s="228"/>
      <c r="T1106" s="229">
        <f>T1107</f>
        <v>93.725783073295702</v>
      </c>
      <c r="U1106" s="170">
        <f>U1107</f>
        <v>100</v>
      </c>
    </row>
    <row r="1107" spans="1:21" ht="23.25" hidden="1" x14ac:dyDescent="0.25">
      <c r="A1107" s="213" t="s">
        <v>748</v>
      </c>
      <c r="B1107" s="206"/>
      <c r="C1107" s="206"/>
      <c r="D1107" s="224">
        <v>392736.8</v>
      </c>
      <c r="E1107" s="228"/>
      <c r="F1107" s="224">
        <v>392736.8</v>
      </c>
      <c r="G1107" s="224"/>
      <c r="H1107" s="224"/>
      <c r="I1107" s="224">
        <f>I1108+I1109+I1113+I1114</f>
        <v>133429.4</v>
      </c>
      <c r="J1107" s="224">
        <f>J1108+J1109+J1113+J1114</f>
        <v>125057.75</v>
      </c>
      <c r="K1107" s="224"/>
      <c r="L1107" s="224">
        <f>L1108+L1109+L1113+L1114</f>
        <v>125057.75</v>
      </c>
      <c r="M1107" s="224"/>
      <c r="N1107" s="224"/>
      <c r="O1107" s="224">
        <f>O1108+O1109+O1113+O1114</f>
        <v>125057.75</v>
      </c>
      <c r="P1107" s="224"/>
      <c r="Q1107" s="224">
        <f>Q1108+Q1109+Q1113+Q1114</f>
        <v>125057.75</v>
      </c>
      <c r="R1107" s="228"/>
      <c r="S1107" s="228"/>
      <c r="T1107" s="229">
        <f>L1107/I1107*100</f>
        <v>93.725783073295702</v>
      </c>
      <c r="U1107" s="170">
        <f>Q1107/L1107*100</f>
        <v>100</v>
      </c>
    </row>
    <row r="1108" spans="1:21" ht="124.5" hidden="1" x14ac:dyDescent="0.25">
      <c r="A1108" s="213" t="s">
        <v>780</v>
      </c>
      <c r="B1108" s="206">
        <v>2015</v>
      </c>
      <c r="C1108" s="206">
        <v>2020</v>
      </c>
      <c r="D1108" s="224">
        <v>203333.5</v>
      </c>
      <c r="E1108" s="228"/>
      <c r="F1108" s="224">
        <v>203333.5</v>
      </c>
      <c r="G1108" s="224"/>
      <c r="H1108" s="224"/>
      <c r="I1108" s="224">
        <v>77000</v>
      </c>
      <c r="J1108" s="224">
        <v>76587.67</v>
      </c>
      <c r="K1108" s="224"/>
      <c r="L1108" s="224">
        <v>76587.67</v>
      </c>
      <c r="M1108" s="224"/>
      <c r="N1108" s="224"/>
      <c r="O1108" s="224">
        <v>76587.67</v>
      </c>
      <c r="P1108" s="224"/>
      <c r="Q1108" s="224">
        <v>76587.67</v>
      </c>
      <c r="R1108" s="228"/>
      <c r="S1108" s="228"/>
      <c r="T1108" s="229">
        <f>L1108/I1108*100</f>
        <v>99.464506493506491</v>
      </c>
      <c r="U1108" s="170">
        <f>Q1108/L1108*100</f>
        <v>100</v>
      </c>
    </row>
    <row r="1109" spans="1:21" ht="102" hidden="1" x14ac:dyDescent="0.25">
      <c r="A1109" s="213" t="s">
        <v>781</v>
      </c>
      <c r="B1109" s="206">
        <v>2015</v>
      </c>
      <c r="C1109" s="206">
        <v>2020</v>
      </c>
      <c r="D1109" s="224">
        <f>D1110+D1111+D1112</f>
        <v>70296.3</v>
      </c>
      <c r="E1109" s="228"/>
      <c r="F1109" s="224">
        <v>70296.3</v>
      </c>
      <c r="G1109" s="224"/>
      <c r="H1109" s="224"/>
      <c r="I1109" s="224">
        <v>20711.3</v>
      </c>
      <c r="J1109" s="224">
        <f>J1110+J1111+J1112</f>
        <v>13554.83</v>
      </c>
      <c r="K1109" s="224"/>
      <c r="L1109" s="224">
        <f>L1110+L1111+L1112</f>
        <v>13554.83</v>
      </c>
      <c r="M1109" s="224"/>
      <c r="N1109" s="224"/>
      <c r="O1109" s="224">
        <f>O1110+O1111+O1112</f>
        <v>13554.83</v>
      </c>
      <c r="P1109" s="224"/>
      <c r="Q1109" s="224">
        <f>Q1110+Q1111+Q1112</f>
        <v>13554.83</v>
      </c>
      <c r="R1109" s="228"/>
      <c r="S1109" s="228"/>
      <c r="T1109" s="229">
        <f>L1109/I1109*100</f>
        <v>65.446543674226149</v>
      </c>
      <c r="U1109" s="170">
        <f>Q1109/L1109*100</f>
        <v>100</v>
      </c>
    </row>
    <row r="1110" spans="1:21" ht="45.75" hidden="1" x14ac:dyDescent="0.25">
      <c r="A1110" s="213" t="s">
        <v>782</v>
      </c>
      <c r="B1110" s="206"/>
      <c r="C1110" s="206"/>
      <c r="D1110" s="224">
        <v>5296.3</v>
      </c>
      <c r="E1110" s="228"/>
      <c r="F1110" s="224">
        <v>5296.3</v>
      </c>
      <c r="G1110" s="224"/>
      <c r="H1110" s="224"/>
      <c r="I1110" s="224"/>
      <c r="J1110" s="224">
        <v>141.03</v>
      </c>
      <c r="K1110" s="224"/>
      <c r="L1110" s="224">
        <v>141.03</v>
      </c>
      <c r="M1110" s="224"/>
      <c r="N1110" s="224"/>
      <c r="O1110" s="224">
        <v>141.03</v>
      </c>
      <c r="P1110" s="224"/>
      <c r="Q1110" s="224">
        <v>141.03</v>
      </c>
      <c r="R1110" s="228"/>
      <c r="S1110" s="228"/>
      <c r="T1110" s="229"/>
      <c r="U1110" s="170"/>
    </row>
    <row r="1111" spans="1:21" ht="57" hidden="1" x14ac:dyDescent="0.25">
      <c r="A1111" s="213" t="s">
        <v>783</v>
      </c>
      <c r="B1111" s="206"/>
      <c r="C1111" s="206"/>
      <c r="D1111" s="224">
        <v>50000</v>
      </c>
      <c r="E1111" s="228"/>
      <c r="F1111" s="224">
        <v>50000</v>
      </c>
      <c r="G1111" s="224"/>
      <c r="H1111" s="224"/>
      <c r="I1111" s="224"/>
      <c r="J1111" s="224">
        <v>13413.8</v>
      </c>
      <c r="K1111" s="224"/>
      <c r="L1111" s="224">
        <v>13413.8</v>
      </c>
      <c r="M1111" s="224"/>
      <c r="N1111" s="224"/>
      <c r="O1111" s="224">
        <v>13413.8</v>
      </c>
      <c r="P1111" s="224"/>
      <c r="Q1111" s="224">
        <v>13413.8</v>
      </c>
      <c r="R1111" s="228"/>
      <c r="S1111" s="228"/>
      <c r="T1111" s="229"/>
      <c r="U1111" s="170"/>
    </row>
    <row r="1112" spans="1:21" ht="57" hidden="1" x14ac:dyDescent="0.25">
      <c r="A1112" s="213" t="s">
        <v>784</v>
      </c>
      <c r="B1112" s="206"/>
      <c r="C1112" s="206"/>
      <c r="D1112" s="224">
        <v>15000</v>
      </c>
      <c r="E1112" s="228"/>
      <c r="F1112" s="224">
        <v>15000</v>
      </c>
      <c r="G1112" s="224"/>
      <c r="H1112" s="224"/>
      <c r="I1112" s="224"/>
      <c r="J1112" s="224">
        <v>0</v>
      </c>
      <c r="K1112" s="224"/>
      <c r="L1112" s="224">
        <v>0</v>
      </c>
      <c r="M1112" s="224"/>
      <c r="N1112" s="224"/>
      <c r="O1112" s="224">
        <v>0</v>
      </c>
      <c r="P1112" s="224"/>
      <c r="Q1112" s="224">
        <v>0</v>
      </c>
      <c r="R1112" s="228"/>
      <c r="S1112" s="228"/>
      <c r="T1112" s="229"/>
      <c r="U1112" s="170"/>
    </row>
    <row r="1113" spans="1:21" ht="113.25" hidden="1" x14ac:dyDescent="0.25">
      <c r="A1113" s="213" t="s">
        <v>785</v>
      </c>
      <c r="B1113" s="206">
        <v>2015</v>
      </c>
      <c r="C1113" s="206">
        <v>2020</v>
      </c>
      <c r="D1113" s="224">
        <v>16121.9</v>
      </c>
      <c r="E1113" s="228"/>
      <c r="F1113" s="224">
        <v>16121.9</v>
      </c>
      <c r="G1113" s="224"/>
      <c r="H1113" s="224"/>
      <c r="I1113" s="224">
        <v>8061</v>
      </c>
      <c r="J1113" s="224">
        <v>8060.95</v>
      </c>
      <c r="K1113" s="224"/>
      <c r="L1113" s="224">
        <v>8060.95</v>
      </c>
      <c r="M1113" s="224"/>
      <c r="N1113" s="224"/>
      <c r="O1113" s="224">
        <v>8060.95</v>
      </c>
      <c r="P1113" s="224"/>
      <c r="Q1113" s="224">
        <v>8060.95</v>
      </c>
      <c r="R1113" s="228"/>
      <c r="S1113" s="228"/>
      <c r="T1113" s="229">
        <f>L1113/I1113*100</f>
        <v>99.999379729562094</v>
      </c>
      <c r="U1113" s="170">
        <f>Q1113/L1113*100</f>
        <v>100</v>
      </c>
    </row>
    <row r="1114" spans="1:21" ht="113.25" hidden="1" x14ac:dyDescent="0.25">
      <c r="A1114" s="210" t="s">
        <v>786</v>
      </c>
      <c r="B1114" s="27">
        <v>2015</v>
      </c>
      <c r="C1114" s="26">
        <v>2020</v>
      </c>
      <c r="D1114" s="224">
        <v>102985.1</v>
      </c>
      <c r="E1114" s="228"/>
      <c r="F1114" s="224">
        <v>102985.1</v>
      </c>
      <c r="G1114" s="224"/>
      <c r="H1114" s="224"/>
      <c r="I1114" s="224">
        <v>27657.1</v>
      </c>
      <c r="J1114" s="224">
        <v>26854.3</v>
      </c>
      <c r="K1114" s="224"/>
      <c r="L1114" s="224">
        <v>26854.3</v>
      </c>
      <c r="M1114" s="224"/>
      <c r="N1114" s="224"/>
      <c r="O1114" s="224">
        <v>26854.3</v>
      </c>
      <c r="P1114" s="224"/>
      <c r="Q1114" s="224">
        <v>26854.3</v>
      </c>
      <c r="R1114" s="228"/>
      <c r="S1114" s="228"/>
      <c r="T1114" s="229">
        <f>L1114/I1114*100</f>
        <v>97.097309551616036</v>
      </c>
      <c r="U1114" s="170">
        <f>Q1114/L1114*100</f>
        <v>100</v>
      </c>
    </row>
    <row r="1116" spans="1:21" ht="18.75" hidden="1" x14ac:dyDescent="0.3">
      <c r="A1116" s="519"/>
      <c r="B1116" s="519"/>
      <c r="C1116" s="519"/>
      <c r="D1116" s="519"/>
      <c r="E1116" s="519"/>
      <c r="F1116" s="519"/>
      <c r="G1116" s="519"/>
      <c r="H1116" s="519"/>
      <c r="I1116" s="519"/>
      <c r="J1116" s="519"/>
      <c r="K1116" s="519"/>
      <c r="L1116" s="519"/>
      <c r="M1116" s="519"/>
      <c r="N1116" s="519"/>
      <c r="O1116" s="519"/>
      <c r="P1116" s="519"/>
      <c r="Q1116" s="519"/>
      <c r="R1116" s="519"/>
      <c r="S1116" s="519"/>
      <c r="T1116" s="519"/>
      <c r="U1116" s="519"/>
    </row>
    <row r="1117" spans="1:21" hidden="1" x14ac:dyDescent="0.25">
      <c r="A1117" s="522"/>
      <c r="B1117" s="522"/>
      <c r="C1117" s="522"/>
      <c r="D1117" s="562"/>
      <c r="E1117" s="563"/>
      <c r="F1117" s="563"/>
      <c r="G1117" s="563"/>
      <c r="H1117" s="563"/>
      <c r="I1117" s="563"/>
      <c r="J1117" s="563"/>
      <c r="K1117" s="563"/>
      <c r="L1117" s="563"/>
      <c r="M1117" s="563"/>
      <c r="N1117" s="563"/>
      <c r="O1117" s="563"/>
      <c r="P1117" s="563"/>
      <c r="Q1117" s="563"/>
      <c r="R1117" s="563"/>
      <c r="S1117" s="564"/>
      <c r="T1117" s="565"/>
      <c r="U1117" s="565"/>
    </row>
    <row r="1118" spans="1:21" hidden="1" x14ac:dyDescent="0.25">
      <c r="A1118" s="522"/>
      <c r="B1118" s="522"/>
      <c r="C1118" s="522"/>
      <c r="D1118" s="562"/>
      <c r="E1118" s="563"/>
      <c r="F1118" s="563"/>
      <c r="G1118" s="563"/>
      <c r="H1118" s="563"/>
      <c r="I1118" s="525"/>
      <c r="J1118" s="568"/>
      <c r="K1118" s="568"/>
      <c r="L1118" s="568"/>
      <c r="M1118" s="568"/>
      <c r="N1118" s="569"/>
      <c r="O1118" s="568"/>
      <c r="P1118" s="568"/>
      <c r="Q1118" s="568"/>
      <c r="R1118" s="568"/>
      <c r="S1118" s="569"/>
      <c r="T1118" s="566"/>
      <c r="U1118" s="566"/>
    </row>
    <row r="1119" spans="1:21" hidden="1" x14ac:dyDescent="0.25">
      <c r="A1119" s="522"/>
      <c r="B1119" s="522"/>
      <c r="C1119" s="522"/>
      <c r="D1119" s="522"/>
      <c r="E1119" s="562"/>
      <c r="F1119" s="563"/>
      <c r="G1119" s="563"/>
      <c r="H1119" s="563"/>
      <c r="I1119" s="525"/>
      <c r="J1119" s="564"/>
      <c r="K1119" s="562"/>
      <c r="L1119" s="563"/>
      <c r="M1119" s="563"/>
      <c r="N1119" s="563"/>
      <c r="O1119" s="522"/>
      <c r="P1119" s="562"/>
      <c r="Q1119" s="563"/>
      <c r="R1119" s="563"/>
      <c r="S1119" s="563"/>
      <c r="T1119" s="566"/>
      <c r="U1119" s="566"/>
    </row>
    <row r="1120" spans="1:21" hidden="1" x14ac:dyDescent="0.25">
      <c r="A1120" s="522"/>
      <c r="B1120" s="522"/>
      <c r="C1120" s="522"/>
      <c r="D1120" s="522"/>
      <c r="E1120" s="115"/>
      <c r="F1120" s="121"/>
      <c r="G1120" s="122"/>
      <c r="H1120" s="123"/>
      <c r="I1120" s="525"/>
      <c r="J1120" s="564"/>
      <c r="K1120" s="115"/>
      <c r="L1120" s="116"/>
      <c r="M1120" s="117"/>
      <c r="N1120" s="123"/>
      <c r="O1120" s="522"/>
      <c r="P1120" s="115"/>
      <c r="Q1120" s="116"/>
      <c r="R1120" s="117"/>
      <c r="S1120" s="123"/>
      <c r="T1120" s="567"/>
      <c r="U1120" s="567"/>
    </row>
    <row r="1121" spans="1:21" hidden="1" x14ac:dyDescent="0.25">
      <c r="A1121" s="124"/>
      <c r="B1121" s="124"/>
      <c r="C1121" s="124"/>
      <c r="D1121" s="125"/>
      <c r="E1121" s="125"/>
      <c r="F1121" s="125"/>
      <c r="G1121" s="125"/>
      <c r="H1121" s="126"/>
      <c r="I1121" s="126"/>
      <c r="J1121" s="126"/>
      <c r="K1121" s="126"/>
      <c r="L1121" s="126"/>
      <c r="M1121" s="127"/>
      <c r="N1121" s="127"/>
      <c r="O1121" s="127"/>
      <c r="P1121" s="127"/>
      <c r="Q1121" s="127"/>
      <c r="R1121" s="127"/>
      <c r="S1121" s="127"/>
      <c r="T1121" s="127"/>
      <c r="U1121" s="127"/>
    </row>
    <row r="1122" spans="1:21" hidden="1" x14ac:dyDescent="0.25">
      <c r="A1122" s="558"/>
      <c r="B1122" s="559"/>
      <c r="C1122" s="559"/>
      <c r="D1122" s="559"/>
      <c r="E1122" s="559"/>
      <c r="F1122" s="559"/>
      <c r="G1122" s="559"/>
      <c r="H1122" s="559"/>
      <c r="I1122" s="559"/>
      <c r="J1122" s="559"/>
      <c r="K1122" s="559"/>
      <c r="L1122" s="559"/>
      <c r="M1122" s="559"/>
      <c r="N1122" s="559"/>
      <c r="O1122" s="559"/>
      <c r="P1122" s="559"/>
      <c r="Q1122" s="559"/>
      <c r="R1122" s="559"/>
      <c r="S1122" s="559"/>
      <c r="T1122" s="559"/>
      <c r="U1122" s="560"/>
    </row>
    <row r="1123" spans="1:21" hidden="1" x14ac:dyDescent="0.25">
      <c r="A1123" s="189"/>
      <c r="B1123" s="190"/>
      <c r="C1123" s="190"/>
      <c r="D1123" s="191"/>
      <c r="E1123" s="191"/>
      <c r="F1123" s="191"/>
      <c r="G1123" s="191"/>
      <c r="H1123" s="191"/>
      <c r="I1123" s="191"/>
      <c r="J1123" s="191"/>
      <c r="K1123" s="191"/>
      <c r="L1123" s="191"/>
      <c r="M1123" s="191"/>
      <c r="N1123" s="191"/>
      <c r="O1123" s="191"/>
      <c r="P1123" s="191"/>
      <c r="Q1123" s="191"/>
      <c r="R1123" s="191"/>
      <c r="S1123" s="191"/>
      <c r="T1123" s="192"/>
      <c r="U1123" s="192"/>
    </row>
    <row r="1124" spans="1:21" hidden="1" x14ac:dyDescent="0.25">
      <c r="A1124" s="193"/>
      <c r="B1124" s="193"/>
      <c r="C1124" s="193"/>
      <c r="D1124" s="194"/>
      <c r="E1124" s="194"/>
      <c r="F1124" s="194"/>
      <c r="G1124" s="194"/>
      <c r="H1124" s="195"/>
      <c r="I1124" s="194"/>
      <c r="J1124" s="194"/>
      <c r="K1124" s="195"/>
      <c r="L1124" s="194"/>
      <c r="M1124" s="195"/>
      <c r="N1124" s="195"/>
      <c r="O1124" s="194"/>
      <c r="P1124" s="195"/>
      <c r="Q1124" s="194"/>
      <c r="R1124" s="195"/>
      <c r="S1124" s="195"/>
      <c r="T1124" s="196"/>
      <c r="U1124" s="196"/>
    </row>
    <row r="1125" spans="1:21" hidden="1" x14ac:dyDescent="0.25">
      <c r="A1125" s="193"/>
      <c r="B1125" s="193"/>
      <c r="C1125" s="193"/>
      <c r="D1125" s="194"/>
      <c r="E1125" s="194"/>
      <c r="F1125" s="194"/>
      <c r="G1125" s="194"/>
      <c r="H1125" s="194"/>
      <c r="I1125" s="194"/>
      <c r="J1125" s="194"/>
      <c r="K1125" s="194"/>
      <c r="L1125" s="194"/>
      <c r="M1125" s="194"/>
      <c r="N1125" s="194"/>
      <c r="O1125" s="194"/>
      <c r="P1125" s="194"/>
      <c r="Q1125" s="194"/>
      <c r="R1125" s="194"/>
      <c r="S1125" s="194"/>
      <c r="T1125" s="196"/>
      <c r="U1125" s="196"/>
    </row>
    <row r="1126" spans="1:21" hidden="1" x14ac:dyDescent="0.25">
      <c r="A1126" s="193"/>
      <c r="B1126" s="193"/>
      <c r="C1126" s="193"/>
      <c r="D1126" s="194"/>
      <c r="E1126" s="194"/>
      <c r="F1126" s="194"/>
      <c r="G1126" s="194"/>
      <c r="H1126" s="195"/>
      <c r="I1126" s="194"/>
      <c r="J1126" s="194"/>
      <c r="K1126" s="194"/>
      <c r="L1126" s="194"/>
      <c r="M1126" s="194"/>
      <c r="N1126" s="194"/>
      <c r="O1126" s="194"/>
      <c r="P1126" s="194"/>
      <c r="Q1126" s="194"/>
      <c r="R1126" s="194"/>
      <c r="S1126" s="194"/>
      <c r="T1126" s="196"/>
      <c r="U1126" s="196"/>
    </row>
    <row r="1127" spans="1:21" hidden="1" x14ac:dyDescent="0.25">
      <c r="A1127" s="193"/>
      <c r="B1127" s="193"/>
      <c r="C1127" s="193"/>
      <c r="D1127" s="194"/>
      <c r="E1127" s="194"/>
      <c r="F1127" s="194"/>
      <c r="G1127" s="194"/>
      <c r="H1127" s="194"/>
      <c r="I1127" s="194"/>
      <c r="J1127" s="194"/>
      <c r="K1127" s="194"/>
      <c r="L1127" s="194"/>
      <c r="M1127" s="194"/>
      <c r="N1127" s="194"/>
      <c r="O1127" s="194"/>
      <c r="P1127" s="194"/>
      <c r="Q1127" s="194"/>
      <c r="R1127" s="194"/>
      <c r="S1127" s="194"/>
      <c r="T1127" s="196"/>
      <c r="U1127" s="196"/>
    </row>
    <row r="1128" spans="1:21" hidden="1" x14ac:dyDescent="0.25">
      <c r="A1128" s="193"/>
      <c r="B1128" s="193"/>
      <c r="C1128" s="193"/>
      <c r="D1128" s="194"/>
      <c r="E1128" s="194"/>
      <c r="F1128" s="194"/>
      <c r="G1128" s="194"/>
      <c r="H1128" s="194"/>
      <c r="I1128" s="194"/>
      <c r="J1128" s="194"/>
      <c r="K1128" s="194"/>
      <c r="L1128" s="194"/>
      <c r="M1128" s="194"/>
      <c r="N1128" s="194"/>
      <c r="O1128" s="194"/>
      <c r="P1128" s="194"/>
      <c r="Q1128" s="194"/>
      <c r="R1128" s="194"/>
      <c r="S1128" s="194"/>
      <c r="T1128" s="196"/>
      <c r="U1128" s="196"/>
    </row>
    <row r="1129" spans="1:21" hidden="1" x14ac:dyDescent="0.25">
      <c r="A1129" s="193"/>
      <c r="B1129" s="193"/>
      <c r="C1129" s="193"/>
      <c r="D1129" s="194"/>
      <c r="E1129" s="194"/>
      <c r="F1129" s="194"/>
      <c r="G1129" s="194"/>
      <c r="H1129" s="194"/>
      <c r="I1129" s="194"/>
      <c r="J1129" s="194"/>
      <c r="K1129" s="194"/>
      <c r="L1129" s="194"/>
      <c r="M1129" s="194"/>
      <c r="N1129" s="194"/>
      <c r="O1129" s="194"/>
      <c r="P1129" s="194"/>
      <c r="Q1129" s="194"/>
      <c r="R1129" s="194"/>
      <c r="S1129" s="194"/>
      <c r="T1129" s="196"/>
      <c r="U1129" s="196"/>
    </row>
    <row r="1130" spans="1:21" ht="27.75" hidden="1" customHeight="1" x14ac:dyDescent="0.25">
      <c r="A1130" s="551"/>
      <c r="B1130" s="552"/>
      <c r="C1130" s="552"/>
      <c r="D1130" s="552"/>
      <c r="E1130" s="552"/>
      <c r="F1130" s="552"/>
      <c r="G1130" s="552"/>
      <c r="H1130" s="552"/>
      <c r="I1130" s="552"/>
      <c r="J1130" s="552"/>
      <c r="K1130" s="552"/>
      <c r="L1130" s="552"/>
      <c r="M1130" s="552"/>
      <c r="N1130" s="552"/>
      <c r="O1130" s="552"/>
      <c r="P1130" s="552"/>
      <c r="Q1130" s="552"/>
      <c r="R1130" s="552"/>
      <c r="S1130" s="552"/>
      <c r="T1130" s="552"/>
      <c r="U1130" s="553"/>
    </row>
    <row r="1131" spans="1:21" hidden="1" x14ac:dyDescent="0.25">
      <c r="A1131" s="189"/>
      <c r="B1131" s="190"/>
      <c r="C1131" s="190"/>
      <c r="D1131" s="191"/>
      <c r="E1131" s="191"/>
      <c r="F1131" s="191"/>
      <c r="G1131" s="191"/>
      <c r="H1131" s="191"/>
      <c r="I1131" s="191"/>
      <c r="J1131" s="191"/>
      <c r="K1131" s="191"/>
      <c r="L1131" s="191"/>
      <c r="M1131" s="191"/>
      <c r="N1131" s="191"/>
      <c r="O1131" s="191"/>
      <c r="P1131" s="191"/>
      <c r="Q1131" s="191"/>
      <c r="R1131" s="191"/>
      <c r="S1131" s="191"/>
      <c r="T1131" s="192"/>
      <c r="U1131" s="192"/>
    </row>
    <row r="1132" spans="1:21" hidden="1" x14ac:dyDescent="0.25">
      <c r="A1132" s="551"/>
      <c r="B1132" s="552"/>
      <c r="C1132" s="552"/>
      <c r="D1132" s="552"/>
      <c r="E1132" s="552"/>
      <c r="F1132" s="552"/>
      <c r="G1132" s="552"/>
      <c r="H1132" s="552"/>
      <c r="I1132" s="552"/>
      <c r="J1132" s="552"/>
      <c r="K1132" s="552"/>
      <c r="L1132" s="552"/>
      <c r="M1132" s="552"/>
      <c r="N1132" s="552"/>
      <c r="O1132" s="552"/>
      <c r="P1132" s="552"/>
      <c r="Q1132" s="552"/>
      <c r="R1132" s="552"/>
      <c r="S1132" s="552"/>
      <c r="T1132" s="552"/>
      <c r="U1132" s="553"/>
    </row>
    <row r="1133" spans="1:21" hidden="1" x14ac:dyDescent="0.25">
      <c r="A1133" s="189"/>
      <c r="B1133" s="190"/>
      <c r="C1133" s="190"/>
      <c r="D1133" s="191"/>
      <c r="E1133" s="191"/>
      <c r="F1133" s="191"/>
      <c r="G1133" s="191"/>
      <c r="H1133" s="191"/>
      <c r="I1133" s="191"/>
      <c r="J1133" s="191"/>
      <c r="K1133" s="191"/>
      <c r="L1133" s="191"/>
      <c r="M1133" s="191"/>
      <c r="N1133" s="191"/>
      <c r="O1133" s="191"/>
      <c r="P1133" s="191"/>
      <c r="Q1133" s="191"/>
      <c r="R1133" s="191"/>
      <c r="S1133" s="191"/>
      <c r="T1133" s="192"/>
      <c r="U1133" s="192"/>
    </row>
    <row r="1134" spans="1:21" hidden="1" x14ac:dyDescent="0.25">
      <c r="A1134" s="189"/>
      <c r="B1134" s="193"/>
      <c r="C1134" s="193"/>
      <c r="D1134" s="194"/>
      <c r="E1134" s="194"/>
      <c r="F1134" s="194"/>
      <c r="G1134" s="194"/>
      <c r="H1134" s="194"/>
      <c r="I1134" s="194"/>
      <c r="J1134" s="194"/>
      <c r="K1134" s="194"/>
      <c r="L1134" s="194"/>
      <c r="M1134" s="194"/>
      <c r="N1134" s="194"/>
      <c r="O1134" s="194"/>
      <c r="P1134" s="194"/>
      <c r="Q1134" s="194"/>
      <c r="R1134" s="194"/>
      <c r="S1134" s="194"/>
      <c r="T1134" s="196"/>
      <c r="U1134" s="196"/>
    </row>
    <row r="1135" spans="1:21" hidden="1" x14ac:dyDescent="0.25">
      <c r="A1135" s="197"/>
      <c r="B1135" s="193"/>
      <c r="C1135" s="193"/>
      <c r="D1135" s="194"/>
      <c r="E1135" s="194"/>
      <c r="F1135" s="194"/>
      <c r="G1135" s="194"/>
      <c r="H1135" s="194"/>
      <c r="I1135" s="194"/>
      <c r="J1135" s="194"/>
      <c r="K1135" s="194"/>
      <c r="L1135" s="194"/>
      <c r="M1135" s="194"/>
      <c r="N1135" s="194"/>
      <c r="O1135" s="194"/>
      <c r="P1135" s="194"/>
      <c r="Q1135" s="194"/>
      <c r="R1135" s="194"/>
      <c r="S1135" s="194"/>
      <c r="T1135" s="196"/>
      <c r="U1135" s="196"/>
    </row>
    <row r="1136" spans="1:21" hidden="1" x14ac:dyDescent="0.25">
      <c r="A1136" s="197"/>
      <c r="B1136" s="193"/>
      <c r="C1136" s="193"/>
      <c r="D1136" s="194"/>
      <c r="E1136" s="194"/>
      <c r="F1136" s="194"/>
      <c r="G1136" s="194"/>
      <c r="H1136" s="194"/>
      <c r="I1136" s="194"/>
      <c r="J1136" s="194"/>
      <c r="K1136" s="194"/>
      <c r="L1136" s="194"/>
      <c r="M1136" s="194"/>
      <c r="N1136" s="194"/>
      <c r="O1136" s="194"/>
      <c r="P1136" s="194"/>
      <c r="Q1136" s="194"/>
      <c r="R1136" s="194"/>
      <c r="S1136" s="194"/>
      <c r="T1136" s="196"/>
      <c r="U1136" s="196"/>
    </row>
    <row r="1137" spans="1:21" hidden="1" x14ac:dyDescent="0.25">
      <c r="A1137" s="197"/>
      <c r="B1137" s="193"/>
      <c r="C1137" s="193"/>
      <c r="D1137" s="194"/>
      <c r="E1137" s="194"/>
      <c r="F1137" s="194"/>
      <c r="G1137" s="194"/>
      <c r="H1137" s="194"/>
      <c r="I1137" s="194"/>
      <c r="J1137" s="194"/>
      <c r="K1137" s="194"/>
      <c r="L1137" s="194"/>
      <c r="M1137" s="194"/>
      <c r="N1137" s="194"/>
      <c r="O1137" s="194"/>
      <c r="P1137" s="194"/>
      <c r="Q1137" s="194"/>
      <c r="R1137" s="194"/>
      <c r="S1137" s="194"/>
      <c r="T1137" s="196"/>
      <c r="U1137" s="196"/>
    </row>
    <row r="1138" spans="1:21" hidden="1" x14ac:dyDescent="0.25">
      <c r="A1138" s="189"/>
      <c r="B1138" s="193"/>
      <c r="C1138" s="193"/>
      <c r="D1138" s="194"/>
      <c r="E1138" s="194"/>
      <c r="F1138" s="194"/>
      <c r="G1138" s="194"/>
      <c r="H1138" s="194"/>
      <c r="I1138" s="194"/>
      <c r="J1138" s="194"/>
      <c r="K1138" s="194"/>
      <c r="L1138" s="194"/>
      <c r="M1138" s="194"/>
      <c r="N1138" s="194"/>
      <c r="O1138" s="194"/>
      <c r="P1138" s="194"/>
      <c r="Q1138" s="194"/>
      <c r="R1138" s="194"/>
      <c r="S1138" s="194"/>
      <c r="T1138" s="196"/>
      <c r="U1138" s="196"/>
    </row>
    <row r="1139" spans="1:21" hidden="1" x14ac:dyDescent="0.25">
      <c r="A1139" s="189"/>
      <c r="B1139" s="193"/>
      <c r="C1139" s="193"/>
      <c r="D1139" s="194"/>
      <c r="E1139" s="194"/>
      <c r="F1139" s="194"/>
      <c r="G1139" s="194"/>
      <c r="H1139" s="194"/>
      <c r="I1139" s="194"/>
      <c r="J1139" s="194"/>
      <c r="K1139" s="194"/>
      <c r="L1139" s="194"/>
      <c r="M1139" s="194"/>
      <c r="N1139" s="194"/>
      <c r="O1139" s="194"/>
      <c r="P1139" s="194"/>
      <c r="Q1139" s="194"/>
      <c r="R1139" s="194"/>
      <c r="S1139" s="194"/>
      <c r="T1139" s="196"/>
      <c r="U1139" s="196"/>
    </row>
    <row r="1140" spans="1:21" hidden="1" x14ac:dyDescent="0.25">
      <c r="A1140" s="189"/>
      <c r="B1140" s="193"/>
      <c r="C1140" s="193"/>
      <c r="D1140" s="194"/>
      <c r="E1140" s="194"/>
      <c r="F1140" s="194"/>
      <c r="G1140" s="194"/>
      <c r="H1140" s="194"/>
      <c r="I1140" s="194"/>
      <c r="J1140" s="194"/>
      <c r="K1140" s="194"/>
      <c r="L1140" s="194"/>
      <c r="M1140" s="194"/>
      <c r="N1140" s="194"/>
      <c r="O1140" s="194"/>
      <c r="P1140" s="194"/>
      <c r="Q1140" s="194"/>
      <c r="R1140" s="194"/>
      <c r="S1140" s="194"/>
      <c r="T1140" s="196"/>
      <c r="U1140" s="196"/>
    </row>
    <row r="1141" spans="1:21" hidden="1" x14ac:dyDescent="0.25">
      <c r="A1141" s="189"/>
      <c r="B1141" s="193"/>
      <c r="C1141" s="193"/>
      <c r="D1141" s="194"/>
      <c r="E1141" s="194"/>
      <c r="F1141" s="194"/>
      <c r="G1141" s="194"/>
      <c r="H1141" s="194"/>
      <c r="I1141" s="194"/>
      <c r="J1141" s="194"/>
      <c r="K1141" s="194"/>
      <c r="L1141" s="194"/>
      <c r="M1141" s="194"/>
      <c r="N1141" s="194"/>
      <c r="O1141" s="194"/>
      <c r="P1141" s="194"/>
      <c r="Q1141" s="194"/>
      <c r="R1141" s="194"/>
      <c r="S1141" s="194"/>
      <c r="T1141" s="196"/>
      <c r="U1141" s="196"/>
    </row>
    <row r="1142" spans="1:21" hidden="1" x14ac:dyDescent="0.25">
      <c r="A1142" s="554"/>
      <c r="B1142" s="554"/>
      <c r="C1142" s="554"/>
      <c r="D1142" s="554"/>
      <c r="E1142" s="554"/>
      <c r="F1142" s="554"/>
      <c r="G1142" s="554"/>
      <c r="H1142" s="554"/>
      <c r="I1142" s="554"/>
      <c r="J1142" s="554"/>
      <c r="K1142" s="554"/>
      <c r="L1142" s="554"/>
      <c r="M1142" s="554"/>
      <c r="N1142" s="554"/>
      <c r="O1142" s="554"/>
      <c r="P1142" s="554"/>
      <c r="Q1142" s="554"/>
      <c r="R1142" s="554"/>
      <c r="S1142" s="554"/>
      <c r="T1142" s="554"/>
      <c r="U1142" s="554"/>
    </row>
    <row r="1143" spans="1:21" hidden="1" x14ac:dyDescent="0.25">
      <c r="A1143" s="189"/>
      <c r="B1143" s="193"/>
      <c r="C1143" s="193"/>
      <c r="D1143" s="194"/>
      <c r="E1143" s="194"/>
      <c r="F1143" s="194"/>
      <c r="G1143" s="194"/>
      <c r="H1143" s="194"/>
      <c r="I1143" s="194"/>
      <c r="J1143" s="194"/>
      <c r="K1143" s="194"/>
      <c r="L1143" s="194"/>
      <c r="M1143" s="194"/>
      <c r="N1143" s="194"/>
      <c r="O1143" s="194"/>
      <c r="P1143" s="194"/>
      <c r="Q1143" s="194"/>
      <c r="R1143" s="194"/>
      <c r="S1143" s="194"/>
      <c r="T1143" s="196"/>
      <c r="U1143" s="196"/>
    </row>
    <row r="1144" spans="1:21" hidden="1" x14ac:dyDescent="0.25">
      <c r="A1144" s="554"/>
      <c r="B1144" s="554"/>
      <c r="C1144" s="554"/>
      <c r="D1144" s="554"/>
      <c r="E1144" s="554"/>
      <c r="F1144" s="554"/>
      <c r="G1144" s="554"/>
      <c r="H1144" s="554"/>
      <c r="I1144" s="554"/>
      <c r="J1144" s="554"/>
      <c r="K1144" s="554"/>
      <c r="L1144" s="554"/>
      <c r="M1144" s="554"/>
      <c r="N1144" s="554"/>
      <c r="O1144" s="554"/>
      <c r="P1144" s="554"/>
      <c r="Q1144" s="554"/>
      <c r="R1144" s="554"/>
      <c r="S1144" s="554"/>
      <c r="T1144" s="554"/>
      <c r="U1144" s="554"/>
    </row>
    <row r="1145" spans="1:21" hidden="1" x14ac:dyDescent="0.25">
      <c r="A1145" s="189"/>
      <c r="B1145" s="193"/>
      <c r="C1145" s="193"/>
      <c r="D1145" s="194"/>
      <c r="E1145" s="194"/>
      <c r="F1145" s="194"/>
      <c r="G1145" s="194"/>
      <c r="H1145" s="194"/>
      <c r="I1145" s="194"/>
      <c r="J1145" s="194"/>
      <c r="K1145" s="194"/>
      <c r="L1145" s="194"/>
      <c r="M1145" s="194"/>
      <c r="N1145" s="194"/>
      <c r="O1145" s="194"/>
      <c r="P1145" s="194"/>
      <c r="Q1145" s="194"/>
      <c r="R1145" s="194"/>
      <c r="S1145" s="194"/>
      <c r="T1145" s="196"/>
      <c r="U1145" s="196"/>
    </row>
    <row r="1146" spans="1:21" hidden="1" x14ac:dyDescent="0.25">
      <c r="A1146" s="554"/>
      <c r="B1146" s="554"/>
      <c r="C1146" s="554"/>
      <c r="D1146" s="554"/>
      <c r="E1146" s="554"/>
      <c r="F1146" s="554"/>
      <c r="G1146" s="554"/>
      <c r="H1146" s="554"/>
      <c r="I1146" s="554"/>
      <c r="J1146" s="554"/>
      <c r="K1146" s="554"/>
      <c r="L1146" s="554"/>
      <c r="M1146" s="554"/>
      <c r="N1146" s="554"/>
      <c r="O1146" s="554"/>
      <c r="P1146" s="554"/>
      <c r="Q1146" s="554"/>
      <c r="R1146" s="554"/>
      <c r="S1146" s="554"/>
      <c r="T1146" s="554"/>
      <c r="U1146" s="554"/>
    </row>
    <row r="1147" spans="1:21" hidden="1" x14ac:dyDescent="0.25">
      <c r="A1147" s="189"/>
      <c r="B1147" s="193"/>
      <c r="C1147" s="193"/>
      <c r="D1147" s="194"/>
      <c r="E1147" s="194"/>
      <c r="F1147" s="194"/>
      <c r="G1147" s="194"/>
      <c r="H1147" s="194"/>
      <c r="I1147" s="194"/>
      <c r="J1147" s="194"/>
      <c r="K1147" s="194"/>
      <c r="L1147" s="194"/>
      <c r="M1147" s="194"/>
      <c r="N1147" s="194"/>
      <c r="O1147" s="194"/>
      <c r="P1147" s="194"/>
      <c r="Q1147" s="194"/>
      <c r="R1147" s="194"/>
      <c r="S1147" s="194"/>
      <c r="T1147" s="196"/>
      <c r="U1147" s="196"/>
    </row>
    <row r="1148" spans="1:21" hidden="1" x14ac:dyDescent="0.25">
      <c r="A1148" s="561"/>
      <c r="B1148" s="554"/>
      <c r="C1148" s="554"/>
      <c r="D1148" s="554"/>
      <c r="E1148" s="554"/>
      <c r="F1148" s="554"/>
      <c r="G1148" s="554"/>
      <c r="H1148" s="554"/>
      <c r="I1148" s="554"/>
      <c r="J1148" s="554"/>
      <c r="K1148" s="554"/>
      <c r="L1148" s="554"/>
      <c r="M1148" s="554"/>
      <c r="N1148" s="554"/>
      <c r="O1148" s="554"/>
      <c r="P1148" s="554"/>
      <c r="Q1148" s="554"/>
      <c r="R1148" s="554"/>
      <c r="S1148" s="554"/>
      <c r="T1148" s="554"/>
      <c r="U1148" s="554"/>
    </row>
    <row r="1149" spans="1:21" hidden="1" x14ac:dyDescent="0.25">
      <c r="A1149" s="189"/>
      <c r="B1149" s="193"/>
      <c r="C1149" s="193"/>
      <c r="D1149" s="194"/>
      <c r="E1149" s="194"/>
      <c r="F1149" s="194"/>
      <c r="G1149" s="194"/>
      <c r="H1149" s="194"/>
      <c r="I1149" s="194"/>
      <c r="J1149" s="194"/>
      <c r="K1149" s="194"/>
      <c r="L1149" s="194"/>
      <c r="M1149" s="194"/>
      <c r="N1149" s="194"/>
      <c r="O1149" s="194"/>
      <c r="P1149" s="194"/>
      <c r="Q1149" s="194"/>
      <c r="R1149" s="194"/>
      <c r="S1149" s="194"/>
      <c r="T1149" s="196"/>
      <c r="U1149" s="196"/>
    </row>
    <row r="1150" spans="1:21" hidden="1" x14ac:dyDescent="0.25">
      <c r="A1150" s="561"/>
      <c r="B1150" s="554"/>
      <c r="C1150" s="554"/>
      <c r="D1150" s="554"/>
      <c r="E1150" s="554"/>
      <c r="F1150" s="554"/>
      <c r="G1150" s="554"/>
      <c r="H1150" s="554"/>
      <c r="I1150" s="554"/>
      <c r="J1150" s="554"/>
      <c r="K1150" s="554"/>
      <c r="L1150" s="554"/>
      <c r="M1150" s="554"/>
      <c r="N1150" s="554"/>
      <c r="O1150" s="554"/>
      <c r="P1150" s="554"/>
      <c r="Q1150" s="554"/>
      <c r="R1150" s="554"/>
      <c r="S1150" s="554"/>
      <c r="T1150" s="554"/>
      <c r="U1150" s="554"/>
    </row>
    <row r="1151" spans="1:21" hidden="1" x14ac:dyDescent="0.25">
      <c r="A1151" s="189"/>
      <c r="B1151" s="193"/>
      <c r="C1151" s="193"/>
      <c r="D1151" s="194"/>
      <c r="E1151" s="194"/>
      <c r="F1151" s="194"/>
      <c r="G1151" s="194"/>
      <c r="H1151" s="194"/>
      <c r="I1151" s="194"/>
      <c r="J1151" s="194"/>
      <c r="K1151" s="194"/>
      <c r="L1151" s="194"/>
      <c r="M1151" s="194"/>
      <c r="N1151" s="194"/>
      <c r="O1151" s="194"/>
      <c r="P1151" s="194"/>
      <c r="Q1151" s="194"/>
      <c r="R1151" s="194"/>
      <c r="S1151" s="194"/>
      <c r="T1151" s="196"/>
      <c r="U1151" s="196"/>
    </row>
    <row r="1152" spans="1:21" hidden="1" x14ac:dyDescent="0.25">
      <c r="A1152" s="561"/>
      <c r="B1152" s="554"/>
      <c r="C1152" s="554"/>
      <c r="D1152" s="554"/>
      <c r="E1152" s="554"/>
      <c r="F1152" s="554"/>
      <c r="G1152" s="554"/>
      <c r="H1152" s="554"/>
      <c r="I1152" s="554"/>
      <c r="J1152" s="554"/>
      <c r="K1152" s="554"/>
      <c r="L1152" s="554"/>
      <c r="M1152" s="554"/>
      <c r="N1152" s="554"/>
      <c r="O1152" s="554"/>
      <c r="P1152" s="554"/>
      <c r="Q1152" s="554"/>
      <c r="R1152" s="554"/>
      <c r="S1152" s="554"/>
      <c r="T1152" s="554"/>
      <c r="U1152" s="554"/>
    </row>
    <row r="1153" spans="1:21" hidden="1" x14ac:dyDescent="0.25">
      <c r="A1153" s="189"/>
      <c r="B1153" s="193"/>
      <c r="C1153" s="193"/>
      <c r="D1153" s="194"/>
      <c r="E1153" s="194"/>
      <c r="F1153" s="194"/>
      <c r="G1153" s="194"/>
      <c r="H1153" s="194"/>
      <c r="I1153" s="194"/>
      <c r="J1153" s="194"/>
      <c r="K1153" s="194"/>
      <c r="L1153" s="194"/>
      <c r="M1153" s="194"/>
      <c r="N1153" s="194"/>
      <c r="O1153" s="194"/>
      <c r="P1153" s="194"/>
      <c r="Q1153" s="194"/>
      <c r="R1153" s="194"/>
      <c r="S1153" s="194"/>
      <c r="T1153" s="196"/>
      <c r="U1153" s="196"/>
    </row>
    <row r="1154" spans="1:21" hidden="1" x14ac:dyDescent="0.25">
      <c r="A1154" s="554"/>
      <c r="B1154" s="554"/>
      <c r="C1154" s="554"/>
      <c r="D1154" s="554"/>
      <c r="E1154" s="554"/>
      <c r="F1154" s="554"/>
      <c r="G1154" s="554"/>
      <c r="H1154" s="554"/>
      <c r="I1154" s="554"/>
      <c r="J1154" s="554"/>
      <c r="K1154" s="554"/>
      <c r="L1154" s="554"/>
      <c r="M1154" s="554"/>
      <c r="N1154" s="554"/>
      <c r="O1154" s="554"/>
      <c r="P1154" s="554"/>
      <c r="Q1154" s="554"/>
      <c r="R1154" s="554"/>
      <c r="S1154" s="554"/>
      <c r="T1154" s="554"/>
      <c r="U1154" s="554"/>
    </row>
    <row r="1155" spans="1:21" hidden="1" x14ac:dyDescent="0.25">
      <c r="A1155" s="189"/>
      <c r="B1155" s="193"/>
      <c r="C1155" s="193"/>
      <c r="D1155" s="198"/>
      <c r="E1155" s="198"/>
      <c r="F1155" s="198"/>
      <c r="G1155" s="198"/>
      <c r="H1155" s="198"/>
      <c r="I1155" s="198"/>
      <c r="J1155" s="199"/>
      <c r="K1155" s="198"/>
      <c r="L1155" s="199"/>
      <c r="M1155" s="198"/>
      <c r="N1155" s="198"/>
      <c r="O1155" s="200"/>
      <c r="P1155" s="198"/>
      <c r="Q1155" s="200"/>
      <c r="R1155" s="198"/>
      <c r="S1155" s="198"/>
      <c r="T1155" s="196"/>
      <c r="U1155" s="196"/>
    </row>
    <row r="1156" spans="1:21" hidden="1" x14ac:dyDescent="0.25">
      <c r="A1156" s="551"/>
      <c r="B1156" s="552"/>
      <c r="C1156" s="552"/>
      <c r="D1156" s="552"/>
      <c r="E1156" s="552"/>
      <c r="F1156" s="552"/>
      <c r="G1156" s="552"/>
      <c r="H1156" s="552"/>
      <c r="I1156" s="552"/>
      <c r="J1156" s="552"/>
      <c r="K1156" s="552"/>
      <c r="L1156" s="552"/>
      <c r="M1156" s="552"/>
      <c r="N1156" s="552"/>
      <c r="O1156" s="552"/>
      <c r="P1156" s="552"/>
      <c r="Q1156" s="552"/>
      <c r="R1156" s="552"/>
      <c r="S1156" s="552"/>
      <c r="T1156" s="552"/>
      <c r="U1156" s="553"/>
    </row>
    <row r="1157" spans="1:21" hidden="1" x14ac:dyDescent="0.25">
      <c r="A1157" s="189"/>
      <c r="B1157" s="190"/>
      <c r="C1157" s="190"/>
      <c r="D1157" s="191"/>
      <c r="E1157" s="191"/>
      <c r="F1157" s="191"/>
      <c r="G1157" s="191"/>
      <c r="H1157" s="191"/>
      <c r="I1157" s="191"/>
      <c r="J1157" s="191"/>
      <c r="K1157" s="191"/>
      <c r="L1157" s="191"/>
      <c r="M1157" s="191"/>
      <c r="N1157" s="201"/>
      <c r="O1157" s="191"/>
      <c r="P1157" s="191"/>
      <c r="Q1157" s="191"/>
      <c r="R1157" s="191"/>
      <c r="S1157" s="191"/>
      <c r="T1157" s="192"/>
      <c r="U1157" s="192"/>
    </row>
    <row r="1158" spans="1:21" hidden="1" x14ac:dyDescent="0.25">
      <c r="A1158" s="189"/>
      <c r="B1158" s="193"/>
      <c r="C1158" s="193"/>
      <c r="D1158" s="194"/>
      <c r="E1158" s="194"/>
      <c r="F1158" s="194"/>
      <c r="G1158" s="194"/>
      <c r="H1158" s="194"/>
      <c r="I1158" s="194"/>
      <c r="J1158" s="194"/>
      <c r="K1158" s="194"/>
      <c r="L1158" s="194"/>
      <c r="M1158" s="194"/>
      <c r="N1158" s="194"/>
      <c r="O1158" s="194"/>
      <c r="P1158" s="194"/>
      <c r="Q1158" s="194"/>
      <c r="R1158" s="194"/>
      <c r="S1158" s="194"/>
      <c r="T1158" s="196"/>
      <c r="U1158" s="196"/>
    </row>
    <row r="1159" spans="1:21" hidden="1" x14ac:dyDescent="0.25">
      <c r="A1159" s="197"/>
      <c r="B1159" s="193"/>
      <c r="C1159" s="193"/>
      <c r="D1159" s="194"/>
      <c r="E1159" s="194"/>
      <c r="F1159" s="194"/>
      <c r="G1159" s="194"/>
      <c r="H1159" s="194"/>
      <c r="I1159" s="194"/>
      <c r="J1159" s="194"/>
      <c r="K1159" s="194"/>
      <c r="L1159" s="194"/>
      <c r="M1159" s="194"/>
      <c r="N1159" s="194"/>
      <c r="O1159" s="194"/>
      <c r="P1159" s="194"/>
      <c r="Q1159" s="194"/>
      <c r="R1159" s="194"/>
      <c r="S1159" s="194"/>
      <c r="T1159" s="196"/>
      <c r="U1159" s="196"/>
    </row>
    <row r="1160" spans="1:21" hidden="1" x14ac:dyDescent="0.25">
      <c r="A1160" s="197"/>
      <c r="B1160" s="193"/>
      <c r="C1160" s="193"/>
      <c r="D1160" s="194"/>
      <c r="E1160" s="194"/>
      <c r="F1160" s="194"/>
      <c r="G1160" s="194"/>
      <c r="H1160" s="194"/>
      <c r="I1160" s="194"/>
      <c r="J1160" s="194"/>
      <c r="K1160" s="194"/>
      <c r="L1160" s="194"/>
      <c r="M1160" s="194"/>
      <c r="N1160" s="194"/>
      <c r="O1160" s="194"/>
      <c r="P1160" s="194"/>
      <c r="Q1160" s="194"/>
      <c r="R1160" s="194"/>
      <c r="S1160" s="194"/>
      <c r="T1160" s="196"/>
      <c r="U1160" s="196"/>
    </row>
    <row r="1161" spans="1:21" hidden="1" x14ac:dyDescent="0.25">
      <c r="A1161" s="197"/>
      <c r="B1161" s="193"/>
      <c r="C1161" s="193"/>
      <c r="D1161" s="194"/>
      <c r="E1161" s="194"/>
      <c r="F1161" s="194"/>
      <c r="G1161" s="194"/>
      <c r="H1161" s="194"/>
      <c r="I1161" s="194"/>
      <c r="J1161" s="194"/>
      <c r="K1161" s="194"/>
      <c r="L1161" s="194"/>
      <c r="M1161" s="194"/>
      <c r="N1161" s="194"/>
      <c r="O1161" s="194"/>
      <c r="P1161" s="194"/>
      <c r="Q1161" s="194"/>
      <c r="R1161" s="194"/>
      <c r="S1161" s="194"/>
      <c r="T1161" s="196"/>
      <c r="U1161" s="196"/>
    </row>
    <row r="1162" spans="1:21" hidden="1" x14ac:dyDescent="0.25">
      <c r="A1162" s="189"/>
      <c r="B1162" s="193"/>
      <c r="C1162" s="193"/>
      <c r="D1162" s="194"/>
      <c r="E1162" s="194"/>
      <c r="F1162" s="194"/>
      <c r="G1162" s="194"/>
      <c r="H1162" s="194"/>
      <c r="I1162" s="194"/>
      <c r="J1162" s="194"/>
      <c r="K1162" s="194"/>
      <c r="L1162" s="194"/>
      <c r="M1162" s="194"/>
      <c r="N1162" s="194"/>
      <c r="O1162" s="194"/>
      <c r="P1162" s="194"/>
      <c r="Q1162" s="194"/>
      <c r="R1162" s="194"/>
      <c r="S1162" s="194"/>
      <c r="T1162" s="196"/>
      <c r="U1162" s="196"/>
    </row>
    <row r="1163" spans="1:21" hidden="1" x14ac:dyDescent="0.25">
      <c r="A1163" s="189"/>
      <c r="B1163" s="193"/>
      <c r="C1163" s="193"/>
      <c r="D1163" s="194"/>
      <c r="E1163" s="194"/>
      <c r="F1163" s="194"/>
      <c r="G1163" s="194"/>
      <c r="H1163" s="194"/>
      <c r="I1163" s="194"/>
      <c r="J1163" s="194"/>
      <c r="K1163" s="194"/>
      <c r="L1163" s="194"/>
      <c r="M1163" s="194"/>
      <c r="N1163" s="194"/>
      <c r="O1163" s="194"/>
      <c r="P1163" s="194"/>
      <c r="Q1163" s="194"/>
      <c r="R1163" s="194"/>
      <c r="S1163" s="194"/>
      <c r="T1163" s="196"/>
      <c r="U1163" s="196"/>
    </row>
    <row r="1164" spans="1:21" hidden="1" x14ac:dyDescent="0.25">
      <c r="A1164" s="189"/>
      <c r="B1164" s="193"/>
      <c r="C1164" s="193"/>
      <c r="D1164" s="194"/>
      <c r="E1164" s="194"/>
      <c r="F1164" s="194"/>
      <c r="G1164" s="194"/>
      <c r="H1164" s="194"/>
      <c r="I1164" s="194"/>
      <c r="J1164" s="194"/>
      <c r="K1164" s="194"/>
      <c r="L1164" s="194"/>
      <c r="M1164" s="194"/>
      <c r="N1164" s="194"/>
      <c r="O1164" s="194"/>
      <c r="P1164" s="194"/>
      <c r="Q1164" s="194"/>
      <c r="R1164" s="194"/>
      <c r="S1164" s="194"/>
      <c r="T1164" s="196"/>
      <c r="U1164" s="196"/>
    </row>
    <row r="1165" spans="1:21" hidden="1" x14ac:dyDescent="0.25">
      <c r="A1165" s="554"/>
      <c r="B1165" s="554"/>
      <c r="C1165" s="554"/>
      <c r="D1165" s="554"/>
      <c r="E1165" s="554"/>
      <c r="F1165" s="554"/>
      <c r="G1165" s="554"/>
      <c r="H1165" s="554"/>
      <c r="I1165" s="554"/>
      <c r="J1165" s="554"/>
      <c r="K1165" s="554"/>
      <c r="L1165" s="554"/>
      <c r="M1165" s="554"/>
      <c r="N1165" s="554"/>
      <c r="O1165" s="554"/>
      <c r="P1165" s="554"/>
      <c r="Q1165" s="554"/>
      <c r="R1165" s="554"/>
      <c r="S1165" s="554"/>
      <c r="T1165" s="554"/>
      <c r="U1165" s="554"/>
    </row>
    <row r="1166" spans="1:21" hidden="1" x14ac:dyDescent="0.25">
      <c r="A1166" s="189"/>
      <c r="B1166" s="193"/>
      <c r="C1166" s="193"/>
      <c r="D1166" s="198"/>
      <c r="E1166" s="198"/>
      <c r="F1166" s="198"/>
      <c r="G1166" s="201"/>
      <c r="H1166" s="201"/>
      <c r="I1166" s="194"/>
      <c r="J1166" s="194"/>
      <c r="K1166" s="198"/>
      <c r="L1166" s="194"/>
      <c r="M1166" s="198"/>
      <c r="N1166" s="198"/>
      <c r="O1166" s="194"/>
      <c r="P1166" s="198"/>
      <c r="Q1166" s="194"/>
      <c r="R1166" s="198"/>
      <c r="S1166" s="198"/>
      <c r="T1166" s="196"/>
      <c r="U1166" s="196"/>
    </row>
    <row r="1167" spans="1:21" hidden="1" x14ac:dyDescent="0.25">
      <c r="A1167" s="554"/>
      <c r="B1167" s="554"/>
      <c r="C1167" s="554"/>
      <c r="D1167" s="554"/>
      <c r="E1167" s="554"/>
      <c r="F1167" s="554"/>
      <c r="G1167" s="554"/>
      <c r="H1167" s="554"/>
      <c r="I1167" s="554"/>
      <c r="J1167" s="554"/>
      <c r="K1167" s="554"/>
      <c r="L1167" s="554"/>
      <c r="M1167" s="554"/>
      <c r="N1167" s="554"/>
      <c r="O1167" s="554"/>
      <c r="P1167" s="554"/>
      <c r="Q1167" s="554"/>
      <c r="R1167" s="554"/>
      <c r="S1167" s="554"/>
      <c r="T1167" s="554"/>
      <c r="U1167" s="554"/>
    </row>
    <row r="1168" spans="1:21" hidden="1" x14ac:dyDescent="0.25">
      <c r="A1168" s="189"/>
      <c r="B1168" s="193"/>
      <c r="C1168" s="193"/>
      <c r="D1168" s="200"/>
      <c r="E1168" s="198"/>
      <c r="F1168" s="200"/>
      <c r="G1168" s="198"/>
      <c r="H1168" s="198"/>
      <c r="I1168" s="194"/>
      <c r="J1168" s="198"/>
      <c r="K1168" s="198"/>
      <c r="L1168" s="198"/>
      <c r="M1168" s="198"/>
      <c r="N1168" s="198"/>
      <c r="O1168" s="198"/>
      <c r="P1168" s="198"/>
      <c r="Q1168" s="194"/>
      <c r="R1168" s="198"/>
      <c r="S1168" s="198"/>
      <c r="T1168" s="196"/>
      <c r="U1168" s="196"/>
    </row>
    <row r="1169" spans="1:21" hidden="1" x14ac:dyDescent="0.25">
      <c r="A1169" s="554"/>
      <c r="B1169" s="554"/>
      <c r="C1169" s="554"/>
      <c r="D1169" s="554"/>
      <c r="E1169" s="554"/>
      <c r="F1169" s="554"/>
      <c r="G1169" s="554"/>
      <c r="H1169" s="554"/>
      <c r="I1169" s="554"/>
      <c r="J1169" s="554"/>
      <c r="K1169" s="554"/>
      <c r="L1169" s="554"/>
      <c r="M1169" s="554"/>
      <c r="N1169" s="554"/>
      <c r="O1169" s="554"/>
      <c r="P1169" s="554"/>
      <c r="Q1169" s="554"/>
      <c r="R1169" s="554"/>
      <c r="S1169" s="554"/>
      <c r="T1169" s="554"/>
      <c r="U1169" s="554"/>
    </row>
    <row r="1170" spans="1:21" hidden="1" x14ac:dyDescent="0.25">
      <c r="A1170" s="189"/>
      <c r="B1170" s="193"/>
      <c r="C1170" s="193"/>
      <c r="D1170" s="194"/>
      <c r="E1170" s="198"/>
      <c r="F1170" s="194"/>
      <c r="G1170" s="198"/>
      <c r="H1170" s="198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  <c r="T1170" s="196"/>
      <c r="U1170" s="196"/>
    </row>
    <row r="1171" spans="1:21" hidden="1" x14ac:dyDescent="0.25">
      <c r="A1171" s="554"/>
      <c r="B1171" s="554"/>
      <c r="C1171" s="554"/>
      <c r="D1171" s="554"/>
      <c r="E1171" s="554"/>
      <c r="F1171" s="554"/>
      <c r="G1171" s="554"/>
      <c r="H1171" s="554"/>
      <c r="I1171" s="554"/>
      <c r="J1171" s="554"/>
      <c r="K1171" s="554"/>
      <c r="L1171" s="554"/>
      <c r="M1171" s="554"/>
      <c r="N1171" s="554"/>
      <c r="O1171" s="554"/>
      <c r="P1171" s="554"/>
      <c r="Q1171" s="554"/>
      <c r="R1171" s="554"/>
      <c r="S1171" s="554"/>
      <c r="T1171" s="554"/>
      <c r="U1171" s="554"/>
    </row>
    <row r="1172" spans="1:21" hidden="1" x14ac:dyDescent="0.25">
      <c r="A1172" s="189"/>
      <c r="B1172" s="193"/>
      <c r="C1172" s="193"/>
      <c r="D1172" s="194"/>
      <c r="E1172" s="198"/>
      <c r="F1172" s="194"/>
      <c r="G1172" s="198"/>
      <c r="H1172" s="198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  <c r="T1172" s="196"/>
      <c r="U1172" s="196"/>
    </row>
    <row r="1173" spans="1:21" hidden="1" x14ac:dyDescent="0.25">
      <c r="A1173" s="554"/>
      <c r="B1173" s="554"/>
      <c r="C1173" s="554"/>
      <c r="D1173" s="554"/>
      <c r="E1173" s="554"/>
      <c r="F1173" s="554"/>
      <c r="G1173" s="554"/>
      <c r="H1173" s="554"/>
      <c r="I1173" s="554"/>
      <c r="J1173" s="554"/>
      <c r="K1173" s="554"/>
      <c r="L1173" s="554"/>
      <c r="M1173" s="554"/>
      <c r="N1173" s="554"/>
      <c r="O1173" s="554"/>
      <c r="P1173" s="554"/>
      <c r="Q1173" s="554"/>
      <c r="R1173" s="554"/>
      <c r="S1173" s="554"/>
      <c r="T1173" s="554"/>
      <c r="U1173" s="554"/>
    </row>
    <row r="1174" spans="1:21" hidden="1" x14ac:dyDescent="0.25">
      <c r="A1174" s="189"/>
      <c r="B1174" s="193"/>
      <c r="C1174" s="193"/>
      <c r="D1174" s="194"/>
      <c r="E1174" s="198"/>
      <c r="F1174" s="194"/>
      <c r="G1174" s="198"/>
      <c r="H1174" s="198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  <c r="T1174" s="196"/>
      <c r="U1174" s="196"/>
    </row>
    <row r="1175" spans="1:21" hidden="1" x14ac:dyDescent="0.25">
      <c r="A1175" s="554"/>
      <c r="B1175" s="554"/>
      <c r="C1175" s="554"/>
      <c r="D1175" s="554"/>
      <c r="E1175" s="554"/>
      <c r="F1175" s="554"/>
      <c r="G1175" s="554"/>
      <c r="H1175" s="554"/>
      <c r="I1175" s="554"/>
      <c r="J1175" s="554"/>
      <c r="K1175" s="554"/>
      <c r="L1175" s="554"/>
      <c r="M1175" s="554"/>
      <c r="N1175" s="554"/>
      <c r="O1175" s="554"/>
      <c r="P1175" s="554"/>
      <c r="Q1175" s="554"/>
      <c r="R1175" s="554"/>
      <c r="S1175" s="554"/>
      <c r="T1175" s="554"/>
      <c r="U1175" s="554"/>
    </row>
    <row r="1176" spans="1:21" hidden="1" x14ac:dyDescent="0.25">
      <c r="A1176" s="189"/>
      <c r="B1176" s="193"/>
      <c r="C1176" s="193"/>
      <c r="D1176" s="194"/>
      <c r="E1176" s="198"/>
      <c r="F1176" s="194"/>
      <c r="G1176" s="198"/>
      <c r="H1176" s="198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  <c r="T1176" s="196"/>
      <c r="U1176" s="196"/>
    </row>
    <row r="1177" spans="1:21" hidden="1" x14ac:dyDescent="0.25">
      <c r="A1177" s="554"/>
      <c r="B1177" s="554"/>
      <c r="C1177" s="554"/>
      <c r="D1177" s="554"/>
      <c r="E1177" s="554"/>
      <c r="F1177" s="554"/>
      <c r="G1177" s="554"/>
      <c r="H1177" s="554"/>
      <c r="I1177" s="554"/>
      <c r="J1177" s="554"/>
      <c r="K1177" s="554"/>
      <c r="L1177" s="554"/>
      <c r="M1177" s="554"/>
      <c r="N1177" s="554"/>
      <c r="O1177" s="554"/>
      <c r="P1177" s="554"/>
      <c r="Q1177" s="554"/>
      <c r="R1177" s="554"/>
      <c r="S1177" s="554"/>
      <c r="T1177" s="554"/>
      <c r="U1177" s="554"/>
    </row>
    <row r="1178" spans="1:21" hidden="1" x14ac:dyDescent="0.25">
      <c r="A1178" s="189"/>
      <c r="B1178" s="193"/>
      <c r="C1178" s="193"/>
      <c r="D1178" s="198"/>
      <c r="E1178" s="198"/>
      <c r="F1178" s="198"/>
      <c r="G1178" s="198"/>
      <c r="H1178" s="198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  <c r="T1178" s="196"/>
      <c r="U1178" s="196"/>
    </row>
    <row r="1179" spans="1:21" hidden="1" x14ac:dyDescent="0.25">
      <c r="A1179" s="554"/>
      <c r="B1179" s="554"/>
      <c r="C1179" s="554"/>
      <c r="D1179" s="554"/>
      <c r="E1179" s="554"/>
      <c r="F1179" s="554"/>
      <c r="G1179" s="554"/>
      <c r="H1179" s="554"/>
      <c r="I1179" s="554"/>
      <c r="J1179" s="554"/>
      <c r="K1179" s="554"/>
      <c r="L1179" s="554"/>
      <c r="M1179" s="554"/>
      <c r="N1179" s="554"/>
      <c r="O1179" s="554"/>
      <c r="P1179" s="554"/>
      <c r="Q1179" s="554"/>
      <c r="R1179" s="554"/>
      <c r="S1179" s="554"/>
      <c r="T1179" s="554"/>
      <c r="U1179" s="554"/>
    </row>
    <row r="1180" spans="1:21" hidden="1" x14ac:dyDescent="0.25">
      <c r="A1180" s="189"/>
      <c r="B1180" s="193"/>
      <c r="C1180" s="193"/>
      <c r="D1180" s="199"/>
      <c r="E1180" s="199"/>
      <c r="F1180" s="199"/>
      <c r="G1180" s="199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  <c r="T1180" s="196"/>
      <c r="U1180" s="196"/>
    </row>
    <row r="1181" spans="1:21" hidden="1" x14ac:dyDescent="0.25">
      <c r="A1181" s="554"/>
      <c r="B1181" s="554"/>
      <c r="C1181" s="554"/>
      <c r="D1181" s="554"/>
      <c r="E1181" s="554"/>
      <c r="F1181" s="554"/>
      <c r="G1181" s="554"/>
      <c r="H1181" s="554"/>
      <c r="I1181" s="554"/>
      <c r="J1181" s="554"/>
      <c r="K1181" s="554"/>
      <c r="L1181" s="554"/>
      <c r="M1181" s="554"/>
      <c r="N1181" s="554"/>
      <c r="O1181" s="554"/>
      <c r="P1181" s="554"/>
      <c r="Q1181" s="554"/>
      <c r="R1181" s="554"/>
      <c r="S1181" s="554"/>
      <c r="T1181" s="554"/>
      <c r="U1181" s="554"/>
    </row>
    <row r="1182" spans="1:21" hidden="1" x14ac:dyDescent="0.25">
      <c r="A1182" s="189"/>
      <c r="B1182" s="193"/>
      <c r="C1182" s="193"/>
      <c r="D1182" s="199"/>
      <c r="E1182" s="199"/>
      <c r="F1182" s="199"/>
      <c r="G1182" s="199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  <c r="T1182" s="196"/>
      <c r="U1182" s="196"/>
    </row>
    <row r="1183" spans="1:21" hidden="1" x14ac:dyDescent="0.25">
      <c r="A1183" s="555"/>
      <c r="B1183" s="556"/>
      <c r="C1183" s="556"/>
      <c r="D1183" s="556"/>
      <c r="E1183" s="556"/>
      <c r="F1183" s="556"/>
      <c r="G1183" s="556"/>
      <c r="H1183" s="556"/>
      <c r="I1183" s="556"/>
      <c r="J1183" s="556"/>
      <c r="K1183" s="556"/>
      <c r="L1183" s="556"/>
      <c r="M1183" s="556"/>
      <c r="N1183" s="556"/>
      <c r="O1183" s="556"/>
      <c r="P1183" s="556"/>
      <c r="Q1183" s="556"/>
      <c r="R1183" s="556"/>
      <c r="S1183" s="556"/>
      <c r="T1183" s="556"/>
      <c r="U1183" s="557"/>
    </row>
    <row r="1184" spans="1:21" hidden="1" x14ac:dyDescent="0.25">
      <c r="A1184" s="189"/>
      <c r="B1184" s="193"/>
      <c r="C1184" s="193"/>
      <c r="D1184" s="194"/>
      <c r="E1184" s="194"/>
      <c r="F1184" s="194"/>
      <c r="G1184" s="194"/>
      <c r="H1184" s="194"/>
      <c r="I1184" s="194"/>
      <c r="J1184" s="194"/>
      <c r="K1184" s="194"/>
      <c r="L1184" s="194"/>
      <c r="M1184" s="194"/>
      <c r="N1184" s="194"/>
      <c r="O1184" s="194"/>
      <c r="P1184" s="194"/>
      <c r="Q1184" s="194"/>
      <c r="R1184" s="194"/>
      <c r="S1184" s="194"/>
      <c r="T1184" s="196"/>
      <c r="U1184" s="196"/>
    </row>
    <row r="1185" spans="1:21" hidden="1" x14ac:dyDescent="0.25">
      <c r="A1185" s="555"/>
      <c r="B1185" s="556"/>
      <c r="C1185" s="556"/>
      <c r="D1185" s="556"/>
      <c r="E1185" s="556"/>
      <c r="F1185" s="556"/>
      <c r="G1185" s="556"/>
      <c r="H1185" s="556"/>
      <c r="I1185" s="556"/>
      <c r="J1185" s="556"/>
      <c r="K1185" s="556"/>
      <c r="L1185" s="556"/>
      <c r="M1185" s="556"/>
      <c r="N1185" s="556"/>
      <c r="O1185" s="556"/>
      <c r="P1185" s="556"/>
      <c r="Q1185" s="556"/>
      <c r="R1185" s="556"/>
      <c r="S1185" s="556"/>
      <c r="T1185" s="556"/>
      <c r="U1185" s="557"/>
    </row>
    <row r="1186" spans="1:21" hidden="1" x14ac:dyDescent="0.25">
      <c r="A1186" s="189"/>
      <c r="B1186" s="193"/>
      <c r="C1186" s="193"/>
      <c r="D1186" s="194"/>
      <c r="E1186" s="194"/>
      <c r="F1186" s="194"/>
      <c r="G1186" s="194"/>
      <c r="H1186" s="194"/>
      <c r="I1186" s="194"/>
      <c r="J1186" s="194"/>
      <c r="K1186" s="194"/>
      <c r="L1186" s="194"/>
      <c r="M1186" s="194"/>
      <c r="N1186" s="194"/>
      <c r="O1186" s="194"/>
      <c r="P1186" s="194"/>
      <c r="Q1186" s="194"/>
      <c r="R1186" s="194"/>
      <c r="S1186" s="194"/>
      <c r="T1186" s="196"/>
      <c r="U1186" s="196"/>
    </row>
    <row r="1187" spans="1:21" hidden="1" x14ac:dyDescent="0.25">
      <c r="A1187" s="555"/>
      <c r="B1187" s="556"/>
      <c r="C1187" s="556"/>
      <c r="D1187" s="556"/>
      <c r="E1187" s="556"/>
      <c r="F1187" s="556"/>
      <c r="G1187" s="556"/>
      <c r="H1187" s="556"/>
      <c r="I1187" s="556"/>
      <c r="J1187" s="556"/>
      <c r="K1187" s="556"/>
      <c r="L1187" s="556"/>
      <c r="M1187" s="556"/>
      <c r="N1187" s="556"/>
      <c r="O1187" s="556"/>
      <c r="P1187" s="556"/>
      <c r="Q1187" s="556"/>
      <c r="R1187" s="556"/>
      <c r="S1187" s="556"/>
      <c r="T1187" s="556"/>
      <c r="U1187" s="557"/>
    </row>
    <row r="1188" spans="1:21" hidden="1" x14ac:dyDescent="0.25">
      <c r="A1188" s="189"/>
      <c r="B1188" s="193"/>
      <c r="C1188" s="193"/>
      <c r="D1188" s="194"/>
      <c r="E1188" s="194"/>
      <c r="F1188" s="194"/>
      <c r="G1188" s="194"/>
      <c r="H1188" s="194"/>
      <c r="I1188" s="194"/>
      <c r="J1188" s="194"/>
      <c r="K1188" s="194"/>
      <c r="L1188" s="194"/>
      <c r="M1188" s="194"/>
      <c r="N1188" s="194"/>
      <c r="O1188" s="194"/>
      <c r="P1188" s="194"/>
      <c r="Q1188" s="194"/>
      <c r="R1188" s="194"/>
      <c r="S1188" s="194"/>
      <c r="T1188" s="196"/>
      <c r="U1188" s="196"/>
    </row>
    <row r="1189" spans="1:21" hidden="1" x14ac:dyDescent="0.25">
      <c r="A1189" s="555"/>
      <c r="B1189" s="556"/>
      <c r="C1189" s="556"/>
      <c r="D1189" s="556"/>
      <c r="E1189" s="556"/>
      <c r="F1189" s="556"/>
      <c r="G1189" s="556"/>
      <c r="H1189" s="556"/>
      <c r="I1189" s="556"/>
      <c r="J1189" s="556"/>
      <c r="K1189" s="556"/>
      <c r="L1189" s="556"/>
      <c r="M1189" s="556"/>
      <c r="N1189" s="556"/>
      <c r="O1189" s="556"/>
      <c r="P1189" s="556"/>
      <c r="Q1189" s="556"/>
      <c r="R1189" s="556"/>
      <c r="S1189" s="556"/>
      <c r="T1189" s="556"/>
      <c r="U1189" s="557"/>
    </row>
    <row r="1190" spans="1:21" hidden="1" x14ac:dyDescent="0.25">
      <c r="A1190" s="189"/>
      <c r="B1190" s="193"/>
      <c r="C1190" s="193"/>
      <c r="D1190" s="194"/>
      <c r="E1190" s="194"/>
      <c r="F1190" s="194"/>
      <c r="G1190" s="194"/>
      <c r="H1190" s="194"/>
      <c r="I1190" s="194"/>
      <c r="J1190" s="194"/>
      <c r="K1190" s="194"/>
      <c r="L1190" s="194"/>
      <c r="M1190" s="194"/>
      <c r="N1190" s="194"/>
      <c r="O1190" s="194"/>
      <c r="P1190" s="194"/>
      <c r="Q1190" s="194"/>
      <c r="R1190" s="194"/>
      <c r="S1190" s="194"/>
      <c r="T1190" s="196"/>
      <c r="U1190" s="196"/>
    </row>
    <row r="1191" spans="1:21" hidden="1" x14ac:dyDescent="0.25">
      <c r="A1191" s="551"/>
      <c r="B1191" s="552"/>
      <c r="C1191" s="552"/>
      <c r="D1191" s="552"/>
      <c r="E1191" s="552"/>
      <c r="F1191" s="552"/>
      <c r="G1191" s="552"/>
      <c r="H1191" s="552"/>
      <c r="I1191" s="552"/>
      <c r="J1191" s="552"/>
      <c r="K1191" s="552"/>
      <c r="L1191" s="552"/>
      <c r="M1191" s="552"/>
      <c r="N1191" s="552"/>
      <c r="O1191" s="552"/>
      <c r="P1191" s="552"/>
      <c r="Q1191" s="552"/>
      <c r="R1191" s="552"/>
      <c r="S1191" s="552"/>
      <c r="T1191" s="552"/>
      <c r="U1191" s="553"/>
    </row>
    <row r="1192" spans="1:21" hidden="1" x14ac:dyDescent="0.25">
      <c r="A1192" s="189"/>
      <c r="B1192" s="190"/>
      <c r="C1192" s="190"/>
      <c r="D1192" s="202"/>
      <c r="E1192" s="202"/>
      <c r="F1192" s="202"/>
      <c r="G1192" s="203"/>
      <c r="H1192" s="203"/>
      <c r="I1192" s="202"/>
      <c r="J1192" s="202"/>
      <c r="K1192" s="203"/>
      <c r="L1192" s="202"/>
      <c r="M1192" s="203"/>
      <c r="N1192" s="203"/>
      <c r="O1192" s="202"/>
      <c r="P1192" s="203"/>
      <c r="Q1192" s="202"/>
      <c r="R1192" s="203"/>
      <c r="S1192" s="203"/>
      <c r="T1192" s="192"/>
      <c r="U1192" s="192"/>
    </row>
    <row r="1193" spans="1:21" hidden="1" x14ac:dyDescent="0.25">
      <c r="A1193" s="189"/>
      <c r="B1193" s="193"/>
      <c r="C1193" s="193"/>
      <c r="D1193" s="204"/>
      <c r="E1193" s="204"/>
      <c r="F1193" s="204"/>
      <c r="G1193" s="204"/>
      <c r="H1193" s="204"/>
      <c r="I1193" s="204"/>
      <c r="J1193" s="204"/>
      <c r="K1193" s="204"/>
      <c r="L1193" s="204"/>
      <c r="M1193" s="204"/>
      <c r="N1193" s="204"/>
      <c r="O1193" s="204"/>
      <c r="P1193" s="204"/>
      <c r="Q1193" s="204"/>
      <c r="R1193" s="204"/>
      <c r="S1193" s="204"/>
      <c r="T1193" s="196"/>
      <c r="U1193" s="196"/>
    </row>
    <row r="1194" spans="1:21" hidden="1" x14ac:dyDescent="0.25">
      <c r="A1194" s="197"/>
      <c r="B1194" s="193"/>
      <c r="C1194" s="193"/>
      <c r="D1194" s="194"/>
      <c r="E1194" s="194"/>
      <c r="F1194" s="194"/>
      <c r="G1194" s="194"/>
      <c r="H1194" s="194"/>
      <c r="I1194" s="194"/>
      <c r="J1194" s="194"/>
      <c r="K1194" s="194"/>
      <c r="L1194" s="194"/>
      <c r="M1194" s="194"/>
      <c r="N1194" s="194"/>
      <c r="O1194" s="194"/>
      <c r="P1194" s="194"/>
      <c r="Q1194" s="194"/>
      <c r="R1194" s="194"/>
      <c r="S1194" s="194"/>
      <c r="T1194" s="196"/>
      <c r="U1194" s="196"/>
    </row>
    <row r="1195" spans="1:21" hidden="1" x14ac:dyDescent="0.25">
      <c r="A1195" s="197"/>
      <c r="B1195" s="193"/>
      <c r="C1195" s="193"/>
      <c r="D1195" s="194"/>
      <c r="E1195" s="194"/>
      <c r="F1195" s="194"/>
      <c r="G1195" s="194"/>
      <c r="H1195" s="194"/>
      <c r="I1195" s="194"/>
      <c r="J1195" s="194"/>
      <c r="K1195" s="194"/>
      <c r="L1195" s="194"/>
      <c r="M1195" s="194"/>
      <c r="N1195" s="194"/>
      <c r="O1195" s="194"/>
      <c r="P1195" s="194"/>
      <c r="Q1195" s="194"/>
      <c r="R1195" s="194"/>
      <c r="S1195" s="194"/>
      <c r="T1195" s="196"/>
      <c r="U1195" s="196"/>
    </row>
    <row r="1196" spans="1:21" hidden="1" x14ac:dyDescent="0.25">
      <c r="A1196" s="197"/>
      <c r="B1196" s="193"/>
      <c r="C1196" s="193"/>
      <c r="D1196" s="194"/>
      <c r="E1196" s="194"/>
      <c r="F1196" s="194"/>
      <c r="G1196" s="194"/>
      <c r="H1196" s="194"/>
      <c r="I1196" s="194"/>
      <c r="J1196" s="194"/>
      <c r="K1196" s="194"/>
      <c r="L1196" s="194"/>
      <c r="M1196" s="194"/>
      <c r="N1196" s="194"/>
      <c r="O1196" s="194"/>
      <c r="P1196" s="194"/>
      <c r="Q1196" s="194"/>
      <c r="R1196" s="194"/>
      <c r="S1196" s="194"/>
      <c r="T1196" s="196"/>
      <c r="U1196" s="196"/>
    </row>
    <row r="1197" spans="1:21" hidden="1" x14ac:dyDescent="0.25">
      <c r="A1197" s="189"/>
      <c r="B1197" s="193"/>
      <c r="C1197" s="193"/>
      <c r="D1197" s="204"/>
      <c r="E1197" s="204"/>
      <c r="F1197" s="204"/>
      <c r="G1197" s="204"/>
      <c r="H1197" s="204"/>
      <c r="I1197" s="204"/>
      <c r="J1197" s="204"/>
      <c r="K1197" s="204"/>
      <c r="L1197" s="204"/>
      <c r="M1197" s="204"/>
      <c r="N1197" s="204"/>
      <c r="O1197" s="204"/>
      <c r="P1197" s="204"/>
      <c r="Q1197" s="204"/>
      <c r="R1197" s="204"/>
      <c r="S1197" s="204"/>
      <c r="T1197" s="196"/>
      <c r="U1197" s="196"/>
    </row>
    <row r="1198" spans="1:21" hidden="1" x14ac:dyDescent="0.25">
      <c r="A1198" s="189"/>
      <c r="B1198" s="193"/>
      <c r="C1198" s="193"/>
      <c r="D1198" s="204"/>
      <c r="E1198" s="204"/>
      <c r="F1198" s="204"/>
      <c r="G1198" s="204"/>
      <c r="H1198" s="204"/>
      <c r="I1198" s="204"/>
      <c r="J1198" s="204"/>
      <c r="K1198" s="204"/>
      <c r="L1198" s="204"/>
      <c r="M1198" s="204"/>
      <c r="N1198" s="204"/>
      <c r="O1198" s="204"/>
      <c r="P1198" s="204"/>
      <c r="Q1198" s="204"/>
      <c r="R1198" s="204"/>
      <c r="S1198" s="204"/>
      <c r="T1198" s="196"/>
      <c r="U1198" s="196"/>
    </row>
    <row r="1199" spans="1:21" hidden="1" x14ac:dyDescent="0.25">
      <c r="A1199" s="189"/>
      <c r="B1199" s="193"/>
      <c r="C1199" s="193"/>
      <c r="D1199" s="195"/>
      <c r="E1199" s="195"/>
      <c r="F1199" s="195"/>
      <c r="G1199" s="195"/>
      <c r="H1199" s="195"/>
      <c r="I1199" s="195"/>
      <c r="J1199" s="195"/>
      <c r="K1199" s="195"/>
      <c r="L1199" s="195"/>
      <c r="M1199" s="195"/>
      <c r="N1199" s="195"/>
      <c r="O1199" s="195"/>
      <c r="P1199" s="195"/>
      <c r="Q1199" s="195"/>
      <c r="R1199" s="195"/>
      <c r="S1199" s="195"/>
      <c r="T1199" s="196"/>
      <c r="U1199" s="196"/>
    </row>
    <row r="1200" spans="1:21" hidden="1" x14ac:dyDescent="0.25">
      <c r="A1200" s="547"/>
      <c r="B1200" s="548"/>
      <c r="C1200" s="548"/>
      <c r="D1200" s="548"/>
      <c r="E1200" s="548"/>
      <c r="F1200" s="548"/>
      <c r="G1200" s="548"/>
      <c r="H1200" s="548"/>
      <c r="I1200" s="548"/>
      <c r="J1200" s="548"/>
      <c r="K1200" s="548"/>
      <c r="L1200" s="548"/>
      <c r="M1200" s="548"/>
      <c r="N1200" s="548"/>
      <c r="O1200" s="548"/>
      <c r="P1200" s="548"/>
      <c r="Q1200" s="548"/>
      <c r="R1200" s="548"/>
      <c r="S1200" s="548"/>
      <c r="T1200" s="548"/>
      <c r="U1200" s="549"/>
    </row>
    <row r="1201" spans="1:21" hidden="1" x14ac:dyDescent="0.25">
      <c r="A1201" s="189"/>
      <c r="B1201" s="193"/>
      <c r="C1201" s="193"/>
      <c r="D1201" s="204"/>
      <c r="E1201" s="204"/>
      <c r="F1201" s="204"/>
      <c r="G1201" s="204"/>
      <c r="H1201" s="204"/>
      <c r="I1201" s="204"/>
      <c r="J1201" s="204"/>
      <c r="K1201" s="204"/>
      <c r="L1201" s="204"/>
      <c r="M1201" s="204"/>
      <c r="N1201" s="204"/>
      <c r="O1201" s="204"/>
      <c r="P1201" s="204"/>
      <c r="Q1201" s="204"/>
      <c r="R1201" s="204"/>
      <c r="S1201" s="204"/>
      <c r="T1201" s="196"/>
      <c r="U1201" s="196"/>
    </row>
    <row r="1202" spans="1:21" hidden="1" x14ac:dyDescent="0.25">
      <c r="A1202" s="547"/>
      <c r="B1202" s="548"/>
      <c r="C1202" s="548"/>
      <c r="D1202" s="548"/>
      <c r="E1202" s="548"/>
      <c r="F1202" s="548"/>
      <c r="G1202" s="548"/>
      <c r="H1202" s="548"/>
      <c r="I1202" s="548"/>
      <c r="J1202" s="548"/>
      <c r="K1202" s="548"/>
      <c r="L1202" s="548"/>
      <c r="M1202" s="548"/>
      <c r="N1202" s="548"/>
      <c r="O1202" s="548"/>
      <c r="P1202" s="548"/>
      <c r="Q1202" s="548"/>
      <c r="R1202" s="548"/>
      <c r="S1202" s="548"/>
      <c r="T1202" s="548"/>
      <c r="U1202" s="549"/>
    </row>
    <row r="1203" spans="1:21" hidden="1" x14ac:dyDescent="0.25">
      <c r="A1203" s="189"/>
      <c r="B1203" s="193"/>
      <c r="C1203" s="193"/>
      <c r="D1203" s="204"/>
      <c r="E1203" s="204"/>
      <c r="F1203" s="204"/>
      <c r="G1203" s="204"/>
      <c r="H1203" s="204"/>
      <c r="I1203" s="204"/>
      <c r="J1203" s="204"/>
      <c r="K1203" s="204"/>
      <c r="L1203" s="204"/>
      <c r="M1203" s="204"/>
      <c r="N1203" s="204"/>
      <c r="O1203" s="204"/>
      <c r="P1203" s="204"/>
      <c r="Q1203" s="204"/>
      <c r="R1203" s="204"/>
      <c r="S1203" s="204"/>
      <c r="T1203" s="196"/>
      <c r="U1203" s="196"/>
    </row>
    <row r="1204" spans="1:21" hidden="1" x14ac:dyDescent="0.25">
      <c r="A1204" s="547"/>
      <c r="B1204" s="548"/>
      <c r="C1204" s="548"/>
      <c r="D1204" s="548"/>
      <c r="E1204" s="548"/>
      <c r="F1204" s="548"/>
      <c r="G1204" s="548"/>
      <c r="H1204" s="548"/>
      <c r="I1204" s="548"/>
      <c r="J1204" s="548"/>
      <c r="K1204" s="548"/>
      <c r="L1204" s="548"/>
      <c r="M1204" s="548"/>
      <c r="N1204" s="548"/>
      <c r="O1204" s="548"/>
      <c r="P1204" s="548"/>
      <c r="Q1204" s="548"/>
      <c r="R1204" s="548"/>
      <c r="S1204" s="548"/>
      <c r="T1204" s="548"/>
      <c r="U1204" s="549"/>
    </row>
    <row r="1205" spans="1:21" hidden="1" x14ac:dyDescent="0.25">
      <c r="A1205" s="189"/>
      <c r="B1205" s="193"/>
      <c r="C1205" s="193"/>
      <c r="D1205" s="204"/>
      <c r="E1205" s="204"/>
      <c r="F1205" s="204"/>
      <c r="G1205" s="204"/>
      <c r="H1205" s="204"/>
      <c r="I1205" s="204"/>
      <c r="J1205" s="204"/>
      <c r="K1205" s="204"/>
      <c r="L1205" s="204"/>
      <c r="M1205" s="204"/>
      <c r="N1205" s="204"/>
      <c r="O1205" s="204"/>
      <c r="P1205" s="204"/>
      <c r="Q1205" s="204"/>
      <c r="R1205" s="204"/>
      <c r="S1205" s="204"/>
      <c r="T1205" s="196"/>
      <c r="U1205" s="196"/>
    </row>
    <row r="1206" spans="1:21" hidden="1" x14ac:dyDescent="0.25">
      <c r="A1206" s="547"/>
      <c r="B1206" s="548"/>
      <c r="C1206" s="548"/>
      <c r="D1206" s="548"/>
      <c r="E1206" s="548"/>
      <c r="F1206" s="548"/>
      <c r="G1206" s="548"/>
      <c r="H1206" s="548"/>
      <c r="I1206" s="548"/>
      <c r="J1206" s="548"/>
      <c r="K1206" s="548"/>
      <c r="L1206" s="548"/>
      <c r="M1206" s="548"/>
      <c r="N1206" s="548"/>
      <c r="O1206" s="548"/>
      <c r="P1206" s="548"/>
      <c r="Q1206" s="548"/>
      <c r="R1206" s="548"/>
      <c r="S1206" s="548"/>
      <c r="T1206" s="548"/>
      <c r="U1206" s="549"/>
    </row>
    <row r="1207" spans="1:21" hidden="1" x14ac:dyDescent="0.25">
      <c r="A1207" s="189"/>
      <c r="B1207" s="193"/>
      <c r="C1207" s="193"/>
      <c r="D1207" s="204"/>
      <c r="E1207" s="204"/>
      <c r="F1207" s="204"/>
      <c r="G1207" s="204"/>
      <c r="H1207" s="204"/>
      <c r="I1207" s="204"/>
      <c r="J1207" s="204"/>
      <c r="K1207" s="204"/>
      <c r="L1207" s="204"/>
      <c r="M1207" s="204"/>
      <c r="N1207" s="204"/>
      <c r="O1207" s="204"/>
      <c r="P1207" s="204"/>
      <c r="Q1207" s="204"/>
      <c r="R1207" s="204"/>
      <c r="S1207" s="204"/>
      <c r="T1207" s="196"/>
      <c r="U1207" s="196"/>
    </row>
    <row r="1208" spans="1:21" hidden="1" x14ac:dyDescent="0.25">
      <c r="A1208" s="547"/>
      <c r="B1208" s="548"/>
      <c r="C1208" s="548"/>
      <c r="D1208" s="548"/>
      <c r="E1208" s="548"/>
      <c r="F1208" s="548"/>
      <c r="G1208" s="548"/>
      <c r="H1208" s="548"/>
      <c r="I1208" s="548"/>
      <c r="J1208" s="548"/>
      <c r="K1208" s="548"/>
      <c r="L1208" s="548"/>
      <c r="M1208" s="548"/>
      <c r="N1208" s="548"/>
      <c r="O1208" s="548"/>
      <c r="P1208" s="548"/>
      <c r="Q1208" s="548"/>
      <c r="R1208" s="548"/>
      <c r="S1208" s="548"/>
      <c r="T1208" s="548"/>
      <c r="U1208" s="549"/>
    </row>
    <row r="1209" spans="1:21" hidden="1" x14ac:dyDescent="0.25">
      <c r="A1209" s="189"/>
      <c r="B1209" s="193"/>
      <c r="C1209" s="193"/>
      <c r="D1209" s="204"/>
      <c r="E1209" s="204"/>
      <c r="F1209" s="204"/>
      <c r="G1209" s="204"/>
      <c r="H1209" s="204"/>
      <c r="I1209" s="204"/>
      <c r="J1209" s="204"/>
      <c r="K1209" s="204"/>
      <c r="L1209" s="204"/>
      <c r="M1209" s="204"/>
      <c r="N1209" s="204"/>
      <c r="O1209" s="204"/>
      <c r="P1209" s="204"/>
      <c r="Q1209" s="204"/>
      <c r="R1209" s="204"/>
      <c r="S1209" s="204"/>
      <c r="T1209" s="196"/>
      <c r="U1209" s="196"/>
    </row>
    <row r="1210" spans="1:21" hidden="1" x14ac:dyDescent="0.25">
      <c r="A1210" s="547"/>
      <c r="B1210" s="548"/>
      <c r="C1210" s="548"/>
      <c r="D1210" s="548"/>
      <c r="E1210" s="548"/>
      <c r="F1210" s="548"/>
      <c r="G1210" s="548"/>
      <c r="H1210" s="548"/>
      <c r="I1210" s="548"/>
      <c r="J1210" s="548"/>
      <c r="K1210" s="548"/>
      <c r="L1210" s="548"/>
      <c r="M1210" s="548"/>
      <c r="N1210" s="548"/>
      <c r="O1210" s="548"/>
      <c r="P1210" s="548"/>
      <c r="Q1210" s="548"/>
      <c r="R1210" s="548"/>
      <c r="S1210" s="548"/>
      <c r="T1210" s="548"/>
      <c r="U1210" s="549"/>
    </row>
    <row r="1211" spans="1:21" hidden="1" x14ac:dyDescent="0.25">
      <c r="A1211" s="189"/>
      <c r="B1211" s="193"/>
      <c r="C1211" s="193"/>
      <c r="D1211" s="204"/>
      <c r="E1211" s="204"/>
      <c r="F1211" s="204"/>
      <c r="G1211" s="204"/>
      <c r="H1211" s="204"/>
      <c r="I1211" s="204"/>
      <c r="J1211" s="204"/>
      <c r="K1211" s="204"/>
      <c r="L1211" s="204"/>
      <c r="M1211" s="204"/>
      <c r="N1211" s="204"/>
      <c r="O1211" s="204"/>
      <c r="P1211" s="204"/>
      <c r="Q1211" s="204"/>
      <c r="R1211" s="204"/>
      <c r="S1211" s="204"/>
      <c r="T1211" s="196"/>
      <c r="U1211" s="196"/>
    </row>
    <row r="1212" spans="1:21" hidden="1" x14ac:dyDescent="0.25">
      <c r="A1212" s="547"/>
      <c r="B1212" s="548"/>
      <c r="C1212" s="548"/>
      <c r="D1212" s="548"/>
      <c r="E1212" s="548"/>
      <c r="F1212" s="548"/>
      <c r="G1212" s="548"/>
      <c r="H1212" s="548"/>
      <c r="I1212" s="548"/>
      <c r="J1212" s="548"/>
      <c r="K1212" s="548"/>
      <c r="L1212" s="548"/>
      <c r="M1212" s="548"/>
      <c r="N1212" s="548"/>
      <c r="O1212" s="548"/>
      <c r="P1212" s="548"/>
      <c r="Q1212" s="548"/>
      <c r="R1212" s="548"/>
      <c r="S1212" s="548"/>
      <c r="T1212" s="548"/>
      <c r="U1212" s="549"/>
    </row>
    <row r="1213" spans="1:21" hidden="1" x14ac:dyDescent="0.25">
      <c r="A1213" s="189"/>
      <c r="B1213" s="193"/>
      <c r="C1213" s="193"/>
      <c r="D1213" s="195"/>
      <c r="E1213" s="195"/>
      <c r="F1213" s="195"/>
      <c r="G1213" s="204"/>
      <c r="H1213" s="204"/>
      <c r="I1213" s="204"/>
      <c r="J1213" s="204"/>
      <c r="K1213" s="204"/>
      <c r="L1213" s="204"/>
      <c r="M1213" s="204"/>
      <c r="N1213" s="204"/>
      <c r="O1213" s="204"/>
      <c r="P1213" s="204"/>
      <c r="Q1213" s="204"/>
      <c r="R1213" s="204"/>
      <c r="S1213" s="204"/>
      <c r="T1213" s="196"/>
      <c r="U1213" s="196"/>
    </row>
    <row r="1214" spans="1:21" hidden="1" x14ac:dyDescent="0.25">
      <c r="A1214" s="547"/>
      <c r="B1214" s="548"/>
      <c r="C1214" s="548"/>
      <c r="D1214" s="548"/>
      <c r="E1214" s="548"/>
      <c r="F1214" s="548"/>
      <c r="G1214" s="548"/>
      <c r="H1214" s="548"/>
      <c r="I1214" s="548"/>
      <c r="J1214" s="548"/>
      <c r="K1214" s="548"/>
      <c r="L1214" s="548"/>
      <c r="M1214" s="548"/>
      <c r="N1214" s="548"/>
      <c r="O1214" s="548"/>
      <c r="P1214" s="548"/>
      <c r="Q1214" s="548"/>
      <c r="R1214" s="548"/>
      <c r="S1214" s="548"/>
      <c r="T1214" s="548"/>
      <c r="U1214" s="549"/>
    </row>
    <row r="1215" spans="1:21" hidden="1" x14ac:dyDescent="0.25">
      <c r="A1215" s="189"/>
      <c r="B1215" s="193"/>
      <c r="C1215" s="193"/>
      <c r="D1215" s="204"/>
      <c r="E1215" s="204"/>
      <c r="F1215" s="204"/>
      <c r="G1215" s="204"/>
      <c r="H1215" s="204"/>
      <c r="I1215" s="204"/>
      <c r="J1215" s="204"/>
      <c r="K1215" s="204"/>
      <c r="L1215" s="204"/>
      <c r="M1215" s="204"/>
      <c r="N1215" s="204"/>
      <c r="O1215" s="204"/>
      <c r="P1215" s="204"/>
      <c r="Q1215" s="204"/>
      <c r="R1215" s="204"/>
      <c r="S1215" s="204"/>
      <c r="T1215" s="196"/>
      <c r="U1215" s="196"/>
    </row>
    <row r="1216" spans="1:21" hidden="1" x14ac:dyDescent="0.25">
      <c r="A1216" s="189"/>
      <c r="B1216" s="193"/>
      <c r="C1216" s="193"/>
      <c r="D1216" s="204"/>
      <c r="E1216" s="204"/>
      <c r="F1216" s="195"/>
      <c r="G1216" s="204"/>
      <c r="H1216" s="204"/>
      <c r="I1216" s="204"/>
      <c r="J1216" s="204"/>
      <c r="K1216" s="204"/>
      <c r="L1216" s="204"/>
      <c r="M1216" s="204"/>
      <c r="N1216" s="204"/>
      <c r="O1216" s="204"/>
      <c r="P1216" s="204"/>
      <c r="Q1216" s="204"/>
      <c r="R1216" s="204"/>
      <c r="S1216" s="204"/>
      <c r="T1216" s="196"/>
      <c r="U1216" s="196"/>
    </row>
    <row r="1217" spans="1:21" hidden="1" x14ac:dyDescent="0.25">
      <c r="A1217" s="189"/>
      <c r="B1217" s="193"/>
      <c r="C1217" s="193"/>
      <c r="D1217" s="204"/>
      <c r="E1217" s="204"/>
      <c r="F1217" s="204"/>
      <c r="G1217" s="204"/>
      <c r="H1217" s="204"/>
      <c r="I1217" s="204"/>
      <c r="J1217" s="204"/>
      <c r="K1217" s="204"/>
      <c r="L1217" s="204"/>
      <c r="M1217" s="204"/>
      <c r="N1217" s="204"/>
      <c r="O1217" s="204"/>
      <c r="P1217" s="204"/>
      <c r="Q1217" s="204"/>
      <c r="R1217" s="204"/>
      <c r="S1217" s="204"/>
      <c r="T1217" s="196"/>
      <c r="U1217" s="196"/>
    </row>
    <row r="1218" spans="1:21" hidden="1" x14ac:dyDescent="0.25">
      <c r="A1218" s="189"/>
      <c r="B1218" s="193"/>
      <c r="C1218" s="193"/>
      <c r="D1218" s="204"/>
      <c r="E1218" s="204"/>
      <c r="F1218" s="204"/>
      <c r="G1218" s="204"/>
      <c r="H1218" s="204"/>
      <c r="I1218" s="204"/>
      <c r="J1218" s="204"/>
      <c r="K1218" s="204"/>
      <c r="L1218" s="204"/>
      <c r="M1218" s="204"/>
      <c r="N1218" s="204"/>
      <c r="O1218" s="204"/>
      <c r="P1218" s="204"/>
      <c r="Q1218" s="204"/>
      <c r="R1218" s="204"/>
      <c r="S1218" s="204"/>
      <c r="T1218" s="196"/>
      <c r="U1218" s="196"/>
    </row>
    <row r="1219" spans="1:21" hidden="1" x14ac:dyDescent="0.25">
      <c r="A1219" s="547"/>
      <c r="B1219" s="548"/>
      <c r="C1219" s="548"/>
      <c r="D1219" s="548"/>
      <c r="E1219" s="548"/>
      <c r="F1219" s="548"/>
      <c r="G1219" s="548"/>
      <c r="H1219" s="548"/>
      <c r="I1219" s="548"/>
      <c r="J1219" s="548"/>
      <c r="K1219" s="548"/>
      <c r="L1219" s="548"/>
      <c r="M1219" s="548"/>
      <c r="N1219" s="548"/>
      <c r="O1219" s="548"/>
      <c r="P1219" s="548"/>
      <c r="Q1219" s="548"/>
      <c r="R1219" s="548"/>
      <c r="S1219" s="548"/>
      <c r="T1219" s="548"/>
      <c r="U1219" s="549"/>
    </row>
    <row r="1220" spans="1:21" hidden="1" x14ac:dyDescent="0.25">
      <c r="A1220" s="189"/>
      <c r="B1220" s="193"/>
      <c r="C1220" s="193"/>
      <c r="D1220" s="204"/>
      <c r="E1220" s="204"/>
      <c r="F1220" s="204"/>
      <c r="G1220" s="204"/>
      <c r="H1220" s="204"/>
      <c r="I1220" s="204"/>
      <c r="J1220" s="204"/>
      <c r="K1220" s="204"/>
      <c r="L1220" s="204"/>
      <c r="M1220" s="204"/>
      <c r="N1220" s="204"/>
      <c r="O1220" s="204"/>
      <c r="P1220" s="204"/>
      <c r="Q1220" s="204"/>
      <c r="R1220" s="204"/>
      <c r="S1220" s="204"/>
      <c r="T1220" s="196"/>
      <c r="U1220" s="196"/>
    </row>
    <row r="1221" spans="1:21" hidden="1" x14ac:dyDescent="0.25">
      <c r="A1221" s="189"/>
      <c r="B1221" s="193"/>
      <c r="C1221" s="193"/>
      <c r="D1221" s="204"/>
      <c r="E1221" s="204"/>
      <c r="F1221" s="195"/>
      <c r="G1221" s="204"/>
      <c r="H1221" s="204"/>
      <c r="I1221" s="204"/>
      <c r="J1221" s="204"/>
      <c r="K1221" s="204"/>
      <c r="L1221" s="204"/>
      <c r="M1221" s="204"/>
      <c r="N1221" s="204"/>
      <c r="O1221" s="204"/>
      <c r="P1221" s="204"/>
      <c r="Q1221" s="204"/>
      <c r="R1221" s="204"/>
      <c r="S1221" s="204"/>
      <c r="T1221" s="196"/>
      <c r="U1221" s="196"/>
    </row>
    <row r="1222" spans="1:21" hidden="1" x14ac:dyDescent="0.25">
      <c r="A1222" s="189"/>
      <c r="B1222" s="193"/>
      <c r="C1222" s="193"/>
      <c r="D1222" s="204"/>
      <c r="E1222" s="204"/>
      <c r="F1222" s="204"/>
      <c r="G1222" s="204"/>
      <c r="H1222" s="204"/>
      <c r="I1222" s="204"/>
      <c r="J1222" s="204"/>
      <c r="K1222" s="204"/>
      <c r="L1222" s="204"/>
      <c r="M1222" s="204"/>
      <c r="N1222" s="204"/>
      <c r="O1222" s="204"/>
      <c r="P1222" s="204"/>
      <c r="Q1222" s="204"/>
      <c r="R1222" s="204"/>
      <c r="S1222" s="204"/>
      <c r="T1222" s="196"/>
      <c r="U1222" s="196"/>
    </row>
    <row r="1223" spans="1:21" hidden="1" x14ac:dyDescent="0.25">
      <c r="A1223" s="189"/>
      <c r="B1223" s="193"/>
      <c r="C1223" s="193"/>
      <c r="D1223" s="204"/>
      <c r="E1223" s="204"/>
      <c r="F1223" s="204"/>
      <c r="G1223" s="204"/>
      <c r="H1223" s="204"/>
      <c r="I1223" s="204"/>
      <c r="J1223" s="204"/>
      <c r="K1223" s="204"/>
      <c r="L1223" s="204"/>
      <c r="M1223" s="204"/>
      <c r="N1223" s="204"/>
      <c r="O1223" s="204"/>
      <c r="P1223" s="204"/>
      <c r="Q1223" s="204"/>
      <c r="R1223" s="204"/>
      <c r="S1223" s="204"/>
      <c r="T1223" s="196"/>
      <c r="U1223" s="196"/>
    </row>
    <row r="1224" spans="1:21" hidden="1" x14ac:dyDescent="0.25">
      <c r="A1224" s="189"/>
      <c r="B1224" s="193"/>
      <c r="C1224" s="193"/>
      <c r="D1224" s="204"/>
      <c r="E1224" s="204"/>
      <c r="F1224" s="204"/>
      <c r="G1224" s="204"/>
      <c r="H1224" s="204"/>
      <c r="I1224" s="204"/>
      <c r="J1224" s="204"/>
      <c r="K1224" s="204"/>
      <c r="L1224" s="204"/>
      <c r="M1224" s="204"/>
      <c r="N1224" s="204"/>
      <c r="O1224" s="204"/>
      <c r="P1224" s="204"/>
      <c r="Q1224" s="204"/>
      <c r="R1224" s="204"/>
      <c r="S1224" s="204"/>
      <c r="T1224" s="196"/>
      <c r="U1224" s="196"/>
    </row>
    <row r="1225" spans="1:21" hidden="1" x14ac:dyDescent="0.25">
      <c r="A1225" s="189"/>
      <c r="B1225" s="193"/>
      <c r="C1225" s="193"/>
      <c r="D1225" s="204"/>
      <c r="E1225" s="204"/>
      <c r="F1225" s="204"/>
      <c r="G1225" s="204"/>
      <c r="H1225" s="204"/>
      <c r="I1225" s="204"/>
      <c r="J1225" s="204"/>
      <c r="K1225" s="204"/>
      <c r="L1225" s="204"/>
      <c r="M1225" s="204"/>
      <c r="N1225" s="204"/>
      <c r="O1225" s="204"/>
      <c r="P1225" s="204"/>
      <c r="Q1225" s="204"/>
      <c r="R1225" s="204"/>
      <c r="S1225" s="204"/>
      <c r="T1225" s="196"/>
      <c r="U1225" s="196"/>
    </row>
    <row r="1226" spans="1:21" hidden="1" x14ac:dyDescent="0.25">
      <c r="A1226" s="189"/>
      <c r="B1226" s="193"/>
      <c r="C1226" s="193"/>
      <c r="D1226" s="204"/>
      <c r="E1226" s="204"/>
      <c r="F1226" s="204"/>
      <c r="G1226" s="204"/>
      <c r="H1226" s="204"/>
      <c r="I1226" s="204"/>
      <c r="J1226" s="204"/>
      <c r="K1226" s="204"/>
      <c r="L1226" s="204"/>
      <c r="M1226" s="204"/>
      <c r="N1226" s="204"/>
      <c r="O1226" s="204"/>
      <c r="P1226" s="204"/>
      <c r="Q1226" s="204"/>
      <c r="R1226" s="204"/>
      <c r="S1226" s="204"/>
      <c r="T1226" s="196"/>
      <c r="U1226" s="196"/>
    </row>
    <row r="1227" spans="1:21" hidden="1" x14ac:dyDescent="0.25">
      <c r="A1227" s="189"/>
      <c r="B1227" s="193"/>
      <c r="C1227" s="193"/>
      <c r="D1227" s="204"/>
      <c r="E1227" s="204"/>
      <c r="F1227" s="204"/>
      <c r="G1227" s="204"/>
      <c r="H1227" s="204"/>
      <c r="I1227" s="204"/>
      <c r="J1227" s="204"/>
      <c r="K1227" s="204"/>
      <c r="L1227" s="204"/>
      <c r="M1227" s="204"/>
      <c r="N1227" s="204"/>
      <c r="O1227" s="204"/>
      <c r="P1227" s="204"/>
      <c r="Q1227" s="204"/>
      <c r="R1227" s="204"/>
      <c r="S1227" s="204"/>
      <c r="T1227" s="196"/>
      <c r="U1227" s="196"/>
    </row>
    <row r="1228" spans="1:21" hidden="1" x14ac:dyDescent="0.25">
      <c r="A1228" s="189"/>
      <c r="B1228" s="193"/>
      <c r="C1228" s="193"/>
      <c r="D1228" s="204"/>
      <c r="E1228" s="204"/>
      <c r="F1228" s="204"/>
      <c r="G1228" s="204"/>
      <c r="H1228" s="204"/>
      <c r="I1228" s="204"/>
      <c r="J1228" s="204"/>
      <c r="K1228" s="204"/>
      <c r="L1228" s="204"/>
      <c r="M1228" s="204"/>
      <c r="N1228" s="204"/>
      <c r="O1228" s="204"/>
      <c r="P1228" s="204"/>
      <c r="Q1228" s="204"/>
      <c r="R1228" s="204"/>
      <c r="S1228" s="204"/>
      <c r="T1228" s="196"/>
      <c r="U1228" s="196"/>
    </row>
    <row r="1229" spans="1:21" hidden="1" x14ac:dyDescent="0.25">
      <c r="A1229" s="189"/>
      <c r="B1229" s="193"/>
      <c r="C1229" s="193"/>
      <c r="D1229" s="204"/>
      <c r="E1229" s="204"/>
      <c r="F1229" s="204"/>
      <c r="G1229" s="204"/>
      <c r="H1229" s="204"/>
      <c r="I1229" s="204"/>
      <c r="J1229" s="204"/>
      <c r="K1229" s="204"/>
      <c r="L1229" s="204"/>
      <c r="M1229" s="204"/>
      <c r="N1229" s="204"/>
      <c r="O1229" s="204"/>
      <c r="P1229" s="204"/>
      <c r="Q1229" s="204"/>
      <c r="R1229" s="204"/>
      <c r="S1229" s="204"/>
      <c r="T1229" s="196"/>
      <c r="U1229" s="196"/>
    </row>
    <row r="1230" spans="1:21" hidden="1" x14ac:dyDescent="0.25">
      <c r="A1230" s="189"/>
      <c r="B1230" s="193"/>
      <c r="C1230" s="193"/>
      <c r="D1230" s="204"/>
      <c r="E1230" s="204"/>
      <c r="F1230" s="204"/>
      <c r="G1230" s="204"/>
      <c r="H1230" s="204"/>
      <c r="I1230" s="204"/>
      <c r="J1230" s="204"/>
      <c r="K1230" s="204"/>
      <c r="L1230" s="204"/>
      <c r="M1230" s="204"/>
      <c r="N1230" s="204"/>
      <c r="O1230" s="204"/>
      <c r="P1230" s="204"/>
      <c r="Q1230" s="204"/>
      <c r="R1230" s="204"/>
      <c r="S1230" s="204"/>
      <c r="T1230" s="196"/>
      <c r="U1230" s="196"/>
    </row>
    <row r="1231" spans="1:21" hidden="1" x14ac:dyDescent="0.25">
      <c r="A1231" s="189"/>
      <c r="B1231" s="193"/>
      <c r="C1231" s="193"/>
      <c r="D1231" s="204"/>
      <c r="E1231" s="204"/>
      <c r="F1231" s="204"/>
      <c r="G1231" s="204"/>
      <c r="H1231" s="204"/>
      <c r="I1231" s="204"/>
      <c r="J1231" s="204"/>
      <c r="K1231" s="204"/>
      <c r="L1231" s="204"/>
      <c r="M1231" s="204"/>
      <c r="N1231" s="204"/>
      <c r="O1231" s="204"/>
      <c r="P1231" s="204"/>
      <c r="Q1231" s="204"/>
      <c r="R1231" s="204"/>
      <c r="S1231" s="204"/>
      <c r="T1231" s="196"/>
      <c r="U1231" s="196"/>
    </row>
    <row r="1232" spans="1:21" hidden="1" x14ac:dyDescent="0.25">
      <c r="A1232" s="189"/>
      <c r="B1232" s="193"/>
      <c r="C1232" s="193"/>
      <c r="D1232" s="204"/>
      <c r="E1232" s="204"/>
      <c r="F1232" s="204"/>
      <c r="G1232" s="204"/>
      <c r="H1232" s="204"/>
      <c r="I1232" s="204"/>
      <c r="J1232" s="204"/>
      <c r="K1232" s="204"/>
      <c r="L1232" s="204"/>
      <c r="M1232" s="204"/>
      <c r="N1232" s="204"/>
      <c r="O1232" s="204"/>
      <c r="P1232" s="204"/>
      <c r="Q1232" s="204"/>
      <c r="R1232" s="204"/>
      <c r="S1232" s="204"/>
      <c r="T1232" s="196"/>
      <c r="U1232" s="196"/>
    </row>
    <row r="1233" spans="1:21" hidden="1" x14ac:dyDescent="0.25">
      <c r="A1233" s="189"/>
      <c r="B1233" s="193"/>
      <c r="C1233" s="193"/>
      <c r="D1233" s="204"/>
      <c r="E1233" s="204"/>
      <c r="F1233" s="204"/>
      <c r="G1233" s="204"/>
      <c r="H1233" s="204"/>
      <c r="I1233" s="204"/>
      <c r="J1233" s="204"/>
      <c r="K1233" s="204"/>
      <c r="L1233" s="204"/>
      <c r="M1233" s="204"/>
      <c r="N1233" s="204"/>
      <c r="O1233" s="204"/>
      <c r="P1233" s="204"/>
      <c r="Q1233" s="204"/>
      <c r="R1233" s="204"/>
      <c r="S1233" s="204"/>
      <c r="T1233" s="196"/>
      <c r="U1233" s="196"/>
    </row>
    <row r="1234" spans="1:21" hidden="1" x14ac:dyDescent="0.25">
      <c r="A1234" s="189"/>
      <c r="B1234" s="193"/>
      <c r="C1234" s="193"/>
      <c r="D1234" s="204"/>
      <c r="E1234" s="204"/>
      <c r="F1234" s="204"/>
      <c r="G1234" s="204"/>
      <c r="H1234" s="204"/>
      <c r="I1234" s="204"/>
      <c r="J1234" s="204"/>
      <c r="K1234" s="204"/>
      <c r="L1234" s="204"/>
      <c r="M1234" s="204"/>
      <c r="N1234" s="204"/>
      <c r="O1234" s="204"/>
      <c r="P1234" s="204"/>
      <c r="Q1234" s="204"/>
      <c r="R1234" s="204"/>
      <c r="S1234" s="204"/>
      <c r="T1234" s="196"/>
      <c r="U1234" s="196"/>
    </row>
    <row r="1235" spans="1:21" hidden="1" x14ac:dyDescent="0.25">
      <c r="A1235" s="189"/>
      <c r="B1235" s="193"/>
      <c r="C1235" s="193"/>
      <c r="D1235" s="204"/>
      <c r="E1235" s="204"/>
      <c r="F1235" s="204"/>
      <c r="G1235" s="204"/>
      <c r="H1235" s="204"/>
      <c r="I1235" s="204"/>
      <c r="J1235" s="204"/>
      <c r="K1235" s="204"/>
      <c r="L1235" s="204"/>
      <c r="M1235" s="204"/>
      <c r="N1235" s="204"/>
      <c r="O1235" s="204"/>
      <c r="P1235" s="204"/>
      <c r="Q1235" s="204"/>
      <c r="R1235" s="204"/>
      <c r="S1235" s="204"/>
      <c r="T1235" s="196"/>
      <c r="U1235" s="196"/>
    </row>
    <row r="1236" spans="1:21" hidden="1" x14ac:dyDescent="0.25">
      <c r="A1236" s="189"/>
      <c r="B1236" s="193"/>
      <c r="C1236" s="193"/>
      <c r="D1236" s="204"/>
      <c r="E1236" s="204"/>
      <c r="F1236" s="204"/>
      <c r="G1236" s="204"/>
      <c r="H1236" s="204"/>
      <c r="I1236" s="204"/>
      <c r="J1236" s="204"/>
      <c r="K1236" s="204"/>
      <c r="L1236" s="204"/>
      <c r="M1236" s="204"/>
      <c r="N1236" s="204"/>
      <c r="O1236" s="204"/>
      <c r="P1236" s="204"/>
      <c r="Q1236" s="204"/>
      <c r="R1236" s="204"/>
      <c r="S1236" s="204"/>
      <c r="T1236" s="196"/>
      <c r="U1236" s="196"/>
    </row>
    <row r="1237" spans="1:21" hidden="1" x14ac:dyDescent="0.25">
      <c r="A1237" s="189"/>
      <c r="B1237" s="193"/>
      <c r="C1237" s="193"/>
      <c r="D1237" s="204"/>
      <c r="E1237" s="204"/>
      <c r="F1237" s="204"/>
      <c r="G1237" s="204"/>
      <c r="H1237" s="204"/>
      <c r="I1237" s="204"/>
      <c r="J1237" s="204"/>
      <c r="K1237" s="204"/>
      <c r="L1237" s="204"/>
      <c r="M1237" s="204"/>
      <c r="N1237" s="204"/>
      <c r="O1237" s="204"/>
      <c r="P1237" s="204"/>
      <c r="Q1237" s="204"/>
      <c r="R1237" s="204"/>
      <c r="S1237" s="204"/>
      <c r="T1237" s="196"/>
      <c r="U1237" s="196"/>
    </row>
    <row r="1238" spans="1:21" hidden="1" x14ac:dyDescent="0.25">
      <c r="A1238" s="189"/>
      <c r="B1238" s="193"/>
      <c r="C1238" s="193"/>
      <c r="D1238" s="204"/>
      <c r="E1238" s="204"/>
      <c r="F1238" s="204"/>
      <c r="G1238" s="204"/>
      <c r="H1238" s="204"/>
      <c r="I1238" s="204"/>
      <c r="J1238" s="204"/>
      <c r="K1238" s="204"/>
      <c r="L1238" s="204"/>
      <c r="M1238" s="204"/>
      <c r="N1238" s="204"/>
      <c r="O1238" s="204"/>
      <c r="P1238" s="204"/>
      <c r="Q1238" s="204"/>
      <c r="R1238" s="204"/>
      <c r="S1238" s="204"/>
      <c r="T1238" s="196"/>
      <c r="U1238" s="196"/>
    </row>
    <row r="1239" spans="1:21" hidden="1" x14ac:dyDescent="0.25">
      <c r="A1239" s="189"/>
      <c r="B1239" s="193"/>
      <c r="C1239" s="193"/>
      <c r="D1239" s="204"/>
      <c r="E1239" s="204"/>
      <c r="F1239" s="204"/>
      <c r="G1239" s="204"/>
      <c r="H1239" s="204"/>
      <c r="I1239" s="204"/>
      <c r="J1239" s="204"/>
      <c r="K1239" s="204"/>
      <c r="L1239" s="204"/>
      <c r="M1239" s="204"/>
      <c r="N1239" s="204"/>
      <c r="O1239" s="204"/>
      <c r="P1239" s="204"/>
      <c r="Q1239" s="204"/>
      <c r="R1239" s="204"/>
      <c r="S1239" s="204"/>
      <c r="T1239" s="196"/>
      <c r="U1239" s="196"/>
    </row>
    <row r="1240" spans="1:21" hidden="1" x14ac:dyDescent="0.25">
      <c r="A1240" s="551"/>
      <c r="B1240" s="552"/>
      <c r="C1240" s="552"/>
      <c r="D1240" s="552"/>
      <c r="E1240" s="552"/>
      <c r="F1240" s="552"/>
      <c r="G1240" s="552"/>
      <c r="H1240" s="552"/>
      <c r="I1240" s="552"/>
      <c r="J1240" s="552"/>
      <c r="K1240" s="552"/>
      <c r="L1240" s="552"/>
      <c r="M1240" s="552"/>
      <c r="N1240" s="552"/>
      <c r="O1240" s="552"/>
      <c r="P1240" s="552"/>
      <c r="Q1240" s="552"/>
      <c r="R1240" s="552"/>
      <c r="S1240" s="552"/>
      <c r="T1240" s="552"/>
      <c r="U1240" s="553"/>
    </row>
    <row r="1241" spans="1:21" hidden="1" x14ac:dyDescent="0.25">
      <c r="A1241" s="189"/>
      <c r="B1241" s="190"/>
      <c r="C1241" s="190"/>
      <c r="D1241" s="203"/>
      <c r="E1241" s="203"/>
      <c r="F1241" s="203"/>
      <c r="G1241" s="203"/>
      <c r="H1241" s="203"/>
      <c r="I1241" s="203"/>
      <c r="J1241" s="203"/>
      <c r="K1241" s="203"/>
      <c r="L1241" s="203"/>
      <c r="M1241" s="203"/>
      <c r="N1241" s="203"/>
      <c r="O1241" s="203"/>
      <c r="P1241" s="203"/>
      <c r="Q1241" s="203"/>
      <c r="R1241" s="203"/>
      <c r="S1241" s="203"/>
      <c r="T1241" s="192"/>
      <c r="U1241" s="192"/>
    </row>
    <row r="1242" spans="1:21" ht="33.75" hidden="1" x14ac:dyDescent="0.25">
      <c r="A1242" s="189" t="s">
        <v>603</v>
      </c>
      <c r="B1242" s="193" t="s">
        <v>274</v>
      </c>
      <c r="C1242" s="193" t="s">
        <v>275</v>
      </c>
      <c r="D1242" s="194">
        <v>0</v>
      </c>
      <c r="E1242" s="194"/>
      <c r="F1242" s="194">
        <f>F1255</f>
        <v>0</v>
      </c>
      <c r="G1242" s="194"/>
      <c r="H1242" s="194"/>
      <c r="I1242" s="194">
        <f t="shared" ref="I1242:Q1242" si="224">I1255</f>
        <v>0</v>
      </c>
      <c r="J1242" s="194">
        <f t="shared" si="224"/>
        <v>0</v>
      </c>
      <c r="K1242" s="194"/>
      <c r="L1242" s="194">
        <f t="shared" si="224"/>
        <v>0</v>
      </c>
      <c r="M1242" s="194"/>
      <c r="N1242" s="194"/>
      <c r="O1242" s="194">
        <f t="shared" si="224"/>
        <v>0</v>
      </c>
      <c r="P1242" s="194"/>
      <c r="Q1242" s="194">
        <f t="shared" si="224"/>
        <v>0</v>
      </c>
      <c r="R1242" s="194"/>
      <c r="S1242" s="194"/>
      <c r="T1242" s="196">
        <v>0</v>
      </c>
      <c r="U1242" s="196">
        <v>0</v>
      </c>
    </row>
    <row r="1243" spans="1:21" ht="33.75" hidden="1" x14ac:dyDescent="0.25">
      <c r="A1243" s="189" t="s">
        <v>640</v>
      </c>
      <c r="B1243" s="193" t="s">
        <v>274</v>
      </c>
      <c r="C1243" s="193" t="s">
        <v>275</v>
      </c>
      <c r="D1243" s="204">
        <f>D1253+D1247</f>
        <v>717.5</v>
      </c>
      <c r="E1243" s="204"/>
      <c r="F1243" s="204">
        <f t="shared" ref="F1243" si="225">F1253+F1247</f>
        <v>717.5</v>
      </c>
      <c r="G1243" s="204"/>
      <c r="H1243" s="204"/>
      <c r="I1243" s="204">
        <f>I1247+I1253</f>
        <v>0</v>
      </c>
      <c r="J1243" s="204">
        <f>J1247+J1253</f>
        <v>0</v>
      </c>
      <c r="K1243" s="204"/>
      <c r="L1243" s="204">
        <f>L1253+L1247</f>
        <v>0</v>
      </c>
      <c r="M1243" s="204"/>
      <c r="N1243" s="204"/>
      <c r="O1243" s="204">
        <f>O1253+O1247</f>
        <v>0</v>
      </c>
      <c r="P1243" s="204"/>
      <c r="Q1243" s="204">
        <f>Q1253+Q1247</f>
        <v>0</v>
      </c>
      <c r="R1243" s="204"/>
      <c r="S1243" s="204"/>
      <c r="T1243" s="196">
        <f>J1243/D1243</f>
        <v>0</v>
      </c>
      <c r="U1243" s="196">
        <v>0</v>
      </c>
    </row>
    <row r="1244" spans="1:21" ht="33.75" hidden="1" x14ac:dyDescent="0.25">
      <c r="A1244" s="197" t="s">
        <v>678</v>
      </c>
      <c r="B1244" s="193" t="s">
        <v>274</v>
      </c>
      <c r="C1244" s="193" t="s">
        <v>275</v>
      </c>
      <c r="D1244" s="194">
        <f t="shared" ref="D1244:D1245" si="226">F1244</f>
        <v>0</v>
      </c>
      <c r="E1244" s="194"/>
      <c r="F1244" s="194">
        <f>F1251+F1257+F1259</f>
        <v>0</v>
      </c>
      <c r="G1244" s="194"/>
      <c r="H1244" s="194"/>
      <c r="I1244" s="194">
        <f t="shared" ref="I1244:Q1244" si="227">I1251+I1257+I1259</f>
        <v>0</v>
      </c>
      <c r="J1244" s="194">
        <f t="shared" si="227"/>
        <v>0</v>
      </c>
      <c r="K1244" s="194"/>
      <c r="L1244" s="194">
        <f t="shared" si="227"/>
        <v>0</v>
      </c>
      <c r="M1244" s="194"/>
      <c r="N1244" s="194"/>
      <c r="O1244" s="194">
        <f t="shared" si="227"/>
        <v>0</v>
      </c>
      <c r="P1244" s="194"/>
      <c r="Q1244" s="194">
        <f t="shared" si="227"/>
        <v>0</v>
      </c>
      <c r="R1244" s="194"/>
      <c r="S1244" s="194"/>
      <c r="T1244" s="196">
        <v>0</v>
      </c>
      <c r="U1244" s="196">
        <v>0</v>
      </c>
    </row>
    <row r="1245" spans="1:21" hidden="1" x14ac:dyDescent="0.25">
      <c r="A1245" s="197" t="s">
        <v>679</v>
      </c>
      <c r="B1245" s="193" t="s">
        <v>274</v>
      </c>
      <c r="C1245" s="193" t="s">
        <v>275</v>
      </c>
      <c r="D1245" s="194">
        <f t="shared" si="226"/>
        <v>0</v>
      </c>
      <c r="E1245" s="194"/>
      <c r="F1245" s="194">
        <f>F1249</f>
        <v>0</v>
      </c>
      <c r="G1245" s="194"/>
      <c r="H1245" s="194"/>
      <c r="I1245" s="194">
        <f t="shared" ref="I1245:Q1245" si="228">I1249</f>
        <v>0</v>
      </c>
      <c r="J1245" s="194">
        <f t="shared" si="228"/>
        <v>0</v>
      </c>
      <c r="K1245" s="194"/>
      <c r="L1245" s="194">
        <f t="shared" si="228"/>
        <v>0</v>
      </c>
      <c r="M1245" s="194"/>
      <c r="N1245" s="194"/>
      <c r="O1245" s="194">
        <f t="shared" si="228"/>
        <v>0</v>
      </c>
      <c r="P1245" s="194"/>
      <c r="Q1245" s="194">
        <f t="shared" si="228"/>
        <v>0</v>
      </c>
      <c r="R1245" s="194"/>
      <c r="S1245" s="194"/>
      <c r="T1245" s="196">
        <v>0</v>
      </c>
      <c r="U1245" s="196">
        <v>0</v>
      </c>
    </row>
    <row r="1246" spans="1:21" hidden="1" x14ac:dyDescent="0.25">
      <c r="A1246" s="547" t="s">
        <v>680</v>
      </c>
      <c r="B1246" s="548"/>
      <c r="C1246" s="548"/>
      <c r="D1246" s="548"/>
      <c r="E1246" s="548"/>
      <c r="F1246" s="548"/>
      <c r="G1246" s="548"/>
      <c r="H1246" s="548"/>
      <c r="I1246" s="548"/>
      <c r="J1246" s="548"/>
      <c r="K1246" s="548"/>
      <c r="L1246" s="548"/>
      <c r="M1246" s="548"/>
      <c r="N1246" s="548"/>
      <c r="O1246" s="548"/>
      <c r="P1246" s="548"/>
      <c r="Q1246" s="548"/>
      <c r="R1246" s="548"/>
      <c r="S1246" s="548"/>
      <c r="T1246" s="548"/>
      <c r="U1246" s="549"/>
    </row>
    <row r="1247" spans="1:21" ht="33.75" hidden="1" x14ac:dyDescent="0.25">
      <c r="A1247" s="189" t="s">
        <v>640</v>
      </c>
      <c r="B1247" s="193" t="s">
        <v>274</v>
      </c>
      <c r="C1247" s="193" t="s">
        <v>275</v>
      </c>
      <c r="D1247" s="204">
        <f>F1247</f>
        <v>417.5</v>
      </c>
      <c r="E1247" s="204"/>
      <c r="F1247" s="204">
        <v>417.5</v>
      </c>
      <c r="G1247" s="204"/>
      <c r="H1247" s="204"/>
      <c r="I1247" s="194">
        <v>0</v>
      </c>
      <c r="J1247" s="194">
        <v>0</v>
      </c>
      <c r="K1247" s="194"/>
      <c r="L1247" s="194">
        <v>0</v>
      </c>
      <c r="M1247" s="194"/>
      <c r="N1247" s="194"/>
      <c r="O1247" s="194">
        <v>0</v>
      </c>
      <c r="P1247" s="194"/>
      <c r="Q1247" s="194">
        <v>0</v>
      </c>
      <c r="R1247" s="194"/>
      <c r="S1247" s="194"/>
      <c r="T1247" s="196">
        <f>J1247/D1247</f>
        <v>0</v>
      </c>
      <c r="U1247" s="196">
        <v>0</v>
      </c>
    </row>
    <row r="1248" spans="1:21" hidden="1" x14ac:dyDescent="0.25">
      <c r="A1248" s="547" t="s">
        <v>681</v>
      </c>
      <c r="B1248" s="548"/>
      <c r="C1248" s="548"/>
      <c r="D1248" s="548"/>
      <c r="E1248" s="548"/>
      <c r="F1248" s="548"/>
      <c r="G1248" s="548"/>
      <c r="H1248" s="548"/>
      <c r="I1248" s="548"/>
      <c r="J1248" s="548"/>
      <c r="K1248" s="548"/>
      <c r="L1248" s="548"/>
      <c r="M1248" s="548"/>
      <c r="N1248" s="548"/>
      <c r="O1248" s="548"/>
      <c r="P1248" s="548"/>
      <c r="Q1248" s="548"/>
      <c r="R1248" s="548"/>
      <c r="S1248" s="548"/>
      <c r="T1248" s="548"/>
      <c r="U1248" s="549"/>
    </row>
    <row r="1249" spans="1:21" hidden="1" x14ac:dyDescent="0.25">
      <c r="A1249" s="197" t="s">
        <v>679</v>
      </c>
      <c r="B1249" s="193" t="s">
        <v>274</v>
      </c>
      <c r="C1249" s="193" t="s">
        <v>275</v>
      </c>
      <c r="D1249" s="194">
        <f t="shared" ref="D1249" si="229">F1249</f>
        <v>0</v>
      </c>
      <c r="E1249" s="194"/>
      <c r="F1249" s="194">
        <v>0</v>
      </c>
      <c r="G1249" s="194"/>
      <c r="H1249" s="194"/>
      <c r="I1249" s="194">
        <v>0</v>
      </c>
      <c r="J1249" s="194">
        <v>0</v>
      </c>
      <c r="K1249" s="194"/>
      <c r="L1249" s="194">
        <v>0</v>
      </c>
      <c r="M1249" s="194"/>
      <c r="N1249" s="194"/>
      <c r="O1249" s="194">
        <v>0</v>
      </c>
      <c r="P1249" s="194"/>
      <c r="Q1249" s="194">
        <v>0</v>
      </c>
      <c r="R1249" s="194"/>
      <c r="S1249" s="194"/>
      <c r="T1249" s="196">
        <v>0</v>
      </c>
      <c r="U1249" s="196">
        <v>0</v>
      </c>
    </row>
    <row r="1250" spans="1:21" hidden="1" x14ac:dyDescent="0.25">
      <c r="A1250" s="547" t="s">
        <v>682</v>
      </c>
      <c r="B1250" s="548"/>
      <c r="C1250" s="548"/>
      <c r="D1250" s="548"/>
      <c r="E1250" s="548"/>
      <c r="F1250" s="548"/>
      <c r="G1250" s="548"/>
      <c r="H1250" s="548"/>
      <c r="I1250" s="548"/>
      <c r="J1250" s="548"/>
      <c r="K1250" s="548"/>
      <c r="L1250" s="548"/>
      <c r="M1250" s="548"/>
      <c r="N1250" s="548"/>
      <c r="O1250" s="548"/>
      <c r="P1250" s="548"/>
      <c r="Q1250" s="548"/>
      <c r="R1250" s="548"/>
      <c r="S1250" s="548"/>
      <c r="T1250" s="548"/>
      <c r="U1250" s="549"/>
    </row>
    <row r="1251" spans="1:21" ht="33.75" hidden="1" x14ac:dyDescent="0.25">
      <c r="A1251" s="197" t="s">
        <v>683</v>
      </c>
      <c r="B1251" s="193" t="s">
        <v>274</v>
      </c>
      <c r="C1251" s="193" t="s">
        <v>275</v>
      </c>
      <c r="D1251" s="194">
        <f t="shared" ref="D1251" si="230">F1251</f>
        <v>0</v>
      </c>
      <c r="E1251" s="194"/>
      <c r="F1251" s="194">
        <v>0</v>
      </c>
      <c r="G1251" s="194"/>
      <c r="H1251" s="194"/>
      <c r="I1251" s="194">
        <v>0</v>
      </c>
      <c r="J1251" s="194">
        <v>0</v>
      </c>
      <c r="K1251" s="194"/>
      <c r="L1251" s="194">
        <v>0</v>
      </c>
      <c r="M1251" s="194"/>
      <c r="N1251" s="194"/>
      <c r="O1251" s="194">
        <v>0</v>
      </c>
      <c r="P1251" s="194"/>
      <c r="Q1251" s="194">
        <v>0</v>
      </c>
      <c r="R1251" s="194"/>
      <c r="S1251" s="194"/>
      <c r="T1251" s="196">
        <v>0</v>
      </c>
      <c r="U1251" s="196">
        <v>0</v>
      </c>
    </row>
    <row r="1252" spans="1:21" hidden="1" x14ac:dyDescent="0.25">
      <c r="A1252" s="547" t="s">
        <v>684</v>
      </c>
      <c r="B1252" s="548"/>
      <c r="C1252" s="548"/>
      <c r="D1252" s="548"/>
      <c r="E1252" s="548"/>
      <c r="F1252" s="548"/>
      <c r="G1252" s="548"/>
      <c r="H1252" s="548"/>
      <c r="I1252" s="548"/>
      <c r="J1252" s="548"/>
      <c r="K1252" s="548"/>
      <c r="L1252" s="548"/>
      <c r="M1252" s="548"/>
      <c r="N1252" s="548"/>
      <c r="O1252" s="548"/>
      <c r="P1252" s="548"/>
      <c r="Q1252" s="548"/>
      <c r="R1252" s="548"/>
      <c r="S1252" s="548"/>
      <c r="T1252" s="548"/>
      <c r="U1252" s="549"/>
    </row>
    <row r="1253" spans="1:21" ht="33.75" hidden="1" x14ac:dyDescent="0.25">
      <c r="A1253" s="189" t="s">
        <v>640</v>
      </c>
      <c r="B1253" s="193" t="s">
        <v>274</v>
      </c>
      <c r="C1253" s="193" t="s">
        <v>275</v>
      </c>
      <c r="D1253" s="199">
        <f>F1253</f>
        <v>300</v>
      </c>
      <c r="E1253" s="199"/>
      <c r="F1253" s="199">
        <v>300</v>
      </c>
      <c r="G1253" s="205"/>
      <c r="H1253" s="205"/>
      <c r="I1253" s="194">
        <v>0</v>
      </c>
      <c r="J1253" s="194">
        <v>0</v>
      </c>
      <c r="K1253" s="194"/>
      <c r="L1253" s="194">
        <v>0</v>
      </c>
      <c r="M1253" s="194"/>
      <c r="N1253" s="194"/>
      <c r="O1253" s="194">
        <v>0</v>
      </c>
      <c r="P1253" s="194"/>
      <c r="Q1253" s="194">
        <v>0</v>
      </c>
      <c r="R1253" s="194"/>
      <c r="S1253" s="194"/>
      <c r="T1253" s="196">
        <f>J1253/D1253</f>
        <v>0</v>
      </c>
      <c r="U1253" s="196">
        <v>0</v>
      </c>
    </row>
    <row r="1254" spans="1:21" hidden="1" x14ac:dyDescent="0.25">
      <c r="A1254" s="547" t="s">
        <v>685</v>
      </c>
      <c r="B1254" s="548"/>
      <c r="C1254" s="548"/>
      <c r="D1254" s="548"/>
      <c r="E1254" s="548"/>
      <c r="F1254" s="548"/>
      <c r="G1254" s="548"/>
      <c r="H1254" s="548"/>
      <c r="I1254" s="548"/>
      <c r="J1254" s="548"/>
      <c r="K1254" s="548"/>
      <c r="L1254" s="548"/>
      <c r="M1254" s="548"/>
      <c r="N1254" s="548"/>
      <c r="O1254" s="548"/>
      <c r="P1254" s="548"/>
      <c r="Q1254" s="548"/>
      <c r="R1254" s="548"/>
      <c r="S1254" s="548"/>
      <c r="T1254" s="548"/>
      <c r="U1254" s="549"/>
    </row>
    <row r="1255" spans="1:21" ht="33.75" hidden="1" x14ac:dyDescent="0.25">
      <c r="A1255" s="189" t="s">
        <v>686</v>
      </c>
      <c r="B1255" s="193" t="s">
        <v>274</v>
      </c>
      <c r="C1255" s="193" t="s">
        <v>275</v>
      </c>
      <c r="D1255" s="194">
        <f t="shared" ref="D1255" si="231">F1255</f>
        <v>0</v>
      </c>
      <c r="E1255" s="194"/>
      <c r="F1255" s="194">
        <v>0</v>
      </c>
      <c r="G1255" s="194"/>
      <c r="H1255" s="194"/>
      <c r="I1255" s="194">
        <v>0</v>
      </c>
      <c r="J1255" s="194">
        <v>0</v>
      </c>
      <c r="K1255" s="194"/>
      <c r="L1255" s="194">
        <v>0</v>
      </c>
      <c r="M1255" s="194"/>
      <c r="N1255" s="194"/>
      <c r="O1255" s="194">
        <v>0</v>
      </c>
      <c r="P1255" s="194"/>
      <c r="Q1255" s="194">
        <v>0</v>
      </c>
      <c r="R1255" s="194"/>
      <c r="S1255" s="194"/>
      <c r="T1255" s="196">
        <v>0</v>
      </c>
      <c r="U1255" s="196">
        <v>0</v>
      </c>
    </row>
    <row r="1256" spans="1:21" hidden="1" x14ac:dyDescent="0.25">
      <c r="A1256" s="547" t="s">
        <v>687</v>
      </c>
      <c r="B1256" s="548"/>
      <c r="C1256" s="548"/>
      <c r="D1256" s="548"/>
      <c r="E1256" s="548"/>
      <c r="F1256" s="548"/>
      <c r="G1256" s="548"/>
      <c r="H1256" s="548"/>
      <c r="I1256" s="548"/>
      <c r="J1256" s="548"/>
      <c r="K1256" s="548"/>
      <c r="L1256" s="548"/>
      <c r="M1256" s="548"/>
      <c r="N1256" s="548"/>
      <c r="O1256" s="548"/>
      <c r="P1256" s="548"/>
      <c r="Q1256" s="548"/>
      <c r="R1256" s="548"/>
      <c r="S1256" s="548"/>
      <c r="T1256" s="548"/>
      <c r="U1256" s="549"/>
    </row>
    <row r="1257" spans="1:21" ht="33.75" hidden="1" x14ac:dyDescent="0.25">
      <c r="A1257" s="197" t="s">
        <v>683</v>
      </c>
      <c r="B1257" s="193" t="s">
        <v>274</v>
      </c>
      <c r="C1257" s="193" t="s">
        <v>275</v>
      </c>
      <c r="D1257" s="194">
        <f t="shared" ref="D1257" si="232">F1257</f>
        <v>0</v>
      </c>
      <c r="E1257" s="194"/>
      <c r="F1257" s="194">
        <v>0</v>
      </c>
      <c r="G1257" s="194"/>
      <c r="H1257" s="194"/>
      <c r="I1257" s="194">
        <v>0</v>
      </c>
      <c r="J1257" s="194">
        <v>0</v>
      </c>
      <c r="K1257" s="194"/>
      <c r="L1257" s="194">
        <v>0</v>
      </c>
      <c r="M1257" s="194"/>
      <c r="N1257" s="194"/>
      <c r="O1257" s="194">
        <v>0</v>
      </c>
      <c r="P1257" s="194"/>
      <c r="Q1257" s="194">
        <v>0</v>
      </c>
      <c r="R1257" s="194"/>
      <c r="S1257" s="194"/>
      <c r="T1257" s="196">
        <v>0</v>
      </c>
      <c r="U1257" s="196">
        <v>0</v>
      </c>
    </row>
    <row r="1258" spans="1:21" hidden="1" x14ac:dyDescent="0.25">
      <c r="A1258" s="547" t="s">
        <v>688</v>
      </c>
      <c r="B1258" s="548"/>
      <c r="C1258" s="548"/>
      <c r="D1258" s="548"/>
      <c r="E1258" s="548"/>
      <c r="F1258" s="548"/>
      <c r="G1258" s="548"/>
      <c r="H1258" s="548"/>
      <c r="I1258" s="548"/>
      <c r="J1258" s="548"/>
      <c r="K1258" s="548"/>
      <c r="L1258" s="548"/>
      <c r="M1258" s="548"/>
      <c r="N1258" s="548"/>
      <c r="O1258" s="548"/>
      <c r="P1258" s="548"/>
      <c r="Q1258" s="548"/>
      <c r="R1258" s="548"/>
      <c r="S1258" s="548"/>
      <c r="T1258" s="548"/>
      <c r="U1258" s="549"/>
    </row>
    <row r="1259" spans="1:21" ht="33.75" hidden="1" x14ac:dyDescent="0.25">
      <c r="A1259" s="197" t="s">
        <v>683</v>
      </c>
      <c r="B1259" s="193" t="s">
        <v>274</v>
      </c>
      <c r="C1259" s="193" t="s">
        <v>275</v>
      </c>
      <c r="D1259" s="194">
        <f t="shared" ref="D1259" si="233">F1259</f>
        <v>0</v>
      </c>
      <c r="E1259" s="194"/>
      <c r="F1259" s="194">
        <v>0</v>
      </c>
      <c r="G1259" s="194"/>
      <c r="H1259" s="194"/>
      <c r="I1259" s="194">
        <v>0</v>
      </c>
      <c r="J1259" s="194">
        <v>0</v>
      </c>
      <c r="K1259" s="194"/>
      <c r="L1259" s="194">
        <v>0</v>
      </c>
      <c r="M1259" s="194"/>
      <c r="N1259" s="194"/>
      <c r="O1259" s="194">
        <v>0</v>
      </c>
      <c r="P1259" s="194"/>
      <c r="Q1259" s="194">
        <v>0</v>
      </c>
      <c r="R1259" s="194"/>
      <c r="S1259" s="194"/>
      <c r="T1259" s="196">
        <v>0</v>
      </c>
      <c r="U1259" s="196">
        <v>0</v>
      </c>
    </row>
    <row r="1261" spans="1:21" ht="18.75" x14ac:dyDescent="0.25">
      <c r="A1261" s="507" t="s">
        <v>1141</v>
      </c>
      <c r="B1261" s="507"/>
      <c r="C1261" s="507"/>
      <c r="D1261" s="507"/>
      <c r="E1261" s="507"/>
      <c r="F1261" s="507"/>
      <c r="G1261" s="507"/>
      <c r="H1261" s="507"/>
      <c r="I1261" s="507"/>
      <c r="J1261" s="507"/>
      <c r="K1261" s="507"/>
      <c r="L1261" s="507"/>
      <c r="M1261" s="507"/>
      <c r="N1261" s="507"/>
    </row>
    <row r="1262" spans="1:21" x14ac:dyDescent="0.25">
      <c r="A1262" s="550" t="s">
        <v>791</v>
      </c>
      <c r="B1262" s="550" t="s">
        <v>1</v>
      </c>
      <c r="C1262" s="550" t="s">
        <v>2</v>
      </c>
      <c r="D1262" s="499" t="s">
        <v>792</v>
      </c>
      <c r="E1262" s="499"/>
      <c r="F1262" s="499"/>
      <c r="G1262" s="499"/>
      <c r="H1262" s="499"/>
      <c r="I1262" s="499"/>
      <c r="J1262" s="499"/>
      <c r="K1262" s="499"/>
      <c r="L1262" s="499"/>
      <c r="M1262" s="499"/>
      <c r="N1262" s="499"/>
      <c r="O1262" s="499"/>
      <c r="P1262" s="499"/>
      <c r="Q1262" s="499"/>
      <c r="R1262" s="499"/>
      <c r="S1262" s="499"/>
      <c r="T1262" s="499" t="s">
        <v>101</v>
      </c>
      <c r="U1262" s="500" t="s">
        <v>793</v>
      </c>
    </row>
    <row r="1263" spans="1:21" x14ac:dyDescent="0.25">
      <c r="A1263" s="550"/>
      <c r="B1263" s="550"/>
      <c r="C1263" s="550"/>
      <c r="D1263" s="499" t="s">
        <v>103</v>
      </c>
      <c r="E1263" s="499"/>
      <c r="F1263" s="499"/>
      <c r="G1263" s="499"/>
      <c r="H1263" s="499"/>
      <c r="I1263" s="499" t="s">
        <v>794</v>
      </c>
      <c r="J1263" s="499" t="s">
        <v>8</v>
      </c>
      <c r="K1263" s="499"/>
      <c r="L1263" s="499"/>
      <c r="M1263" s="499"/>
      <c r="N1263" s="499"/>
      <c r="O1263" s="499" t="s">
        <v>9</v>
      </c>
      <c r="P1263" s="499"/>
      <c r="Q1263" s="499"/>
      <c r="R1263" s="499"/>
      <c r="S1263" s="499"/>
      <c r="T1263" s="499"/>
      <c r="U1263" s="500"/>
    </row>
    <row r="1264" spans="1:21" x14ac:dyDescent="0.25">
      <c r="A1264" s="550"/>
      <c r="B1264" s="550"/>
      <c r="C1264" s="550"/>
      <c r="D1264" s="500" t="s">
        <v>10</v>
      </c>
      <c r="E1264" s="500" t="s">
        <v>11</v>
      </c>
      <c r="F1264" s="500"/>
      <c r="G1264" s="500"/>
      <c r="H1264" s="500"/>
      <c r="I1264" s="499"/>
      <c r="J1264" s="500" t="s">
        <v>10</v>
      </c>
      <c r="K1264" s="500" t="s">
        <v>11</v>
      </c>
      <c r="L1264" s="500"/>
      <c r="M1264" s="500"/>
      <c r="N1264" s="500"/>
      <c r="O1264" s="500" t="s">
        <v>10</v>
      </c>
      <c r="P1264" s="500" t="s">
        <v>11</v>
      </c>
      <c r="Q1264" s="500"/>
      <c r="R1264" s="500"/>
      <c r="S1264" s="500"/>
      <c r="T1264" s="499"/>
      <c r="U1264" s="500"/>
    </row>
    <row r="1265" spans="1:21" ht="146.25" customHeight="1" x14ac:dyDescent="0.25">
      <c r="A1265" s="550"/>
      <c r="B1265" s="550"/>
      <c r="C1265" s="550"/>
      <c r="D1265" s="500"/>
      <c r="E1265" s="414" t="s">
        <v>290</v>
      </c>
      <c r="F1265" s="414" t="s">
        <v>291</v>
      </c>
      <c r="G1265" s="414" t="s">
        <v>292</v>
      </c>
      <c r="H1265" s="414" t="s">
        <v>15</v>
      </c>
      <c r="I1265" s="499"/>
      <c r="J1265" s="500"/>
      <c r="K1265" s="414" t="s">
        <v>290</v>
      </c>
      <c r="L1265" s="414" t="s">
        <v>291</v>
      </c>
      <c r="M1265" s="414" t="s">
        <v>292</v>
      </c>
      <c r="N1265" s="414" t="s">
        <v>15</v>
      </c>
      <c r="O1265" s="500"/>
      <c r="P1265" s="414" t="s">
        <v>290</v>
      </c>
      <c r="Q1265" s="414" t="s">
        <v>291</v>
      </c>
      <c r="R1265" s="414" t="s">
        <v>292</v>
      </c>
      <c r="S1265" s="414" t="s">
        <v>15</v>
      </c>
      <c r="T1265" s="499"/>
      <c r="U1265" s="500"/>
    </row>
    <row r="1266" spans="1:21" x14ac:dyDescent="0.25">
      <c r="A1266" s="278">
        <v>1</v>
      </c>
      <c r="B1266" s="278">
        <v>2</v>
      </c>
      <c r="C1266" s="278">
        <v>3</v>
      </c>
      <c r="D1266" s="278">
        <v>4</v>
      </c>
      <c r="E1266" s="278">
        <v>5</v>
      </c>
      <c r="F1266" s="278">
        <v>6</v>
      </c>
      <c r="G1266" s="278">
        <v>7</v>
      </c>
      <c r="H1266" s="278">
        <v>8</v>
      </c>
      <c r="I1266" s="278">
        <v>9</v>
      </c>
      <c r="J1266" s="278">
        <v>10</v>
      </c>
      <c r="K1266" s="278">
        <v>11</v>
      </c>
      <c r="L1266" s="278">
        <v>12</v>
      </c>
      <c r="M1266" s="278">
        <v>13</v>
      </c>
      <c r="N1266" s="278">
        <v>14</v>
      </c>
      <c r="O1266" s="278">
        <v>15</v>
      </c>
      <c r="P1266" s="278">
        <v>16</v>
      </c>
      <c r="Q1266" s="278">
        <v>17</v>
      </c>
      <c r="R1266" s="278">
        <v>18</v>
      </c>
      <c r="S1266" s="278">
        <v>19</v>
      </c>
      <c r="T1266" s="278">
        <v>20</v>
      </c>
      <c r="U1266" s="278">
        <v>21</v>
      </c>
    </row>
    <row r="1267" spans="1:21" ht="56.25" x14ac:dyDescent="0.25">
      <c r="A1267" s="279" t="s">
        <v>795</v>
      </c>
      <c r="B1267" s="279">
        <v>2014</v>
      </c>
      <c r="C1267" s="279">
        <v>2017</v>
      </c>
      <c r="D1267" s="406">
        <f>SUM(E1267:H1267)</f>
        <v>3049</v>
      </c>
      <c r="E1267" s="425">
        <f>E1269+E1271+E1273</f>
        <v>0</v>
      </c>
      <c r="F1267" s="425">
        <v>3049</v>
      </c>
      <c r="G1267" s="425">
        <f>G1269+G1271+G1273</f>
        <v>0</v>
      </c>
      <c r="H1267" s="425">
        <f>H1269+H1271+H1273</f>
        <v>0</v>
      </c>
      <c r="I1267" s="406">
        <f>J1267</f>
        <v>133.9</v>
      </c>
      <c r="J1267" s="406">
        <f>SUM(K1267:N1267)</f>
        <v>133.9</v>
      </c>
      <c r="K1267" s="425">
        <f>K1269+K1271+K1273</f>
        <v>0</v>
      </c>
      <c r="L1267" s="425">
        <v>133.9</v>
      </c>
      <c r="M1267" s="425">
        <f>M1269+M1271+M1273</f>
        <v>0</v>
      </c>
      <c r="N1267" s="425">
        <f>N1269+N1271+N1273</f>
        <v>0</v>
      </c>
      <c r="O1267" s="406">
        <f>SUM(P1267:S1267)</f>
        <v>0</v>
      </c>
      <c r="P1267" s="425">
        <f>P1269+P1271+P1273</f>
        <v>0</v>
      </c>
      <c r="Q1267" s="425">
        <f>Q1269+Q1271+Q1273</f>
        <v>0</v>
      </c>
      <c r="R1267" s="425">
        <f>R1269+R1271+R1273</f>
        <v>0</v>
      </c>
      <c r="S1267" s="425">
        <f>S1269+S1271+S1273</f>
        <v>0</v>
      </c>
      <c r="T1267" s="47">
        <f>J1267/I1267</f>
        <v>1</v>
      </c>
      <c r="U1267" s="47">
        <f>O1267/J1267</f>
        <v>0</v>
      </c>
    </row>
    <row r="1268" spans="1:21" x14ac:dyDescent="0.25">
      <c r="A1268" s="539" t="s">
        <v>796</v>
      </c>
      <c r="B1268" s="540"/>
      <c r="C1268" s="540"/>
      <c r="D1268" s="540"/>
      <c r="E1268" s="540"/>
      <c r="F1268" s="540"/>
      <c r="G1268" s="540"/>
      <c r="H1268" s="540"/>
      <c r="I1268" s="540"/>
      <c r="J1268" s="540"/>
      <c r="K1268" s="540"/>
      <c r="L1268" s="540"/>
      <c r="M1268" s="540"/>
      <c r="N1268" s="540"/>
      <c r="O1268" s="540"/>
      <c r="P1268" s="540"/>
      <c r="Q1268" s="540"/>
      <c r="R1268" s="540"/>
      <c r="S1268" s="540"/>
      <c r="T1268" s="540"/>
      <c r="U1268" s="540"/>
    </row>
    <row r="1269" spans="1:21" x14ac:dyDescent="0.25">
      <c r="A1269" s="280" t="s">
        <v>797</v>
      </c>
      <c r="B1269" s="9">
        <v>2014</v>
      </c>
      <c r="C1269" s="9">
        <v>2016</v>
      </c>
      <c r="D1269" s="406">
        <f>SUM(E1269:H1269)</f>
        <v>238.3</v>
      </c>
      <c r="E1269" s="411">
        <v>0</v>
      </c>
      <c r="F1269" s="411">
        <v>238.3</v>
      </c>
      <c r="G1269" s="406">
        <v>0</v>
      </c>
      <c r="H1269" s="406">
        <v>0</v>
      </c>
      <c r="I1269" s="406">
        <f>J1269</f>
        <v>133.9</v>
      </c>
      <c r="J1269" s="406">
        <f>SUM(K1269:N1269)</f>
        <v>133.9</v>
      </c>
      <c r="K1269" s="411">
        <v>0</v>
      </c>
      <c r="L1269" s="411">
        <v>133.9</v>
      </c>
      <c r="M1269" s="406">
        <v>0</v>
      </c>
      <c r="N1269" s="406">
        <v>0</v>
      </c>
      <c r="O1269" s="406">
        <f>SUM(P1269:S1269)</f>
        <v>0</v>
      </c>
      <c r="P1269" s="411">
        <v>0</v>
      </c>
      <c r="Q1269" s="411">
        <v>0</v>
      </c>
      <c r="R1269" s="406">
        <v>0</v>
      </c>
      <c r="S1269" s="406">
        <v>0</v>
      </c>
      <c r="T1269" s="47">
        <f>J1269/I1269</f>
        <v>1</v>
      </c>
      <c r="U1269" s="47">
        <f>O1269/J1269</f>
        <v>0</v>
      </c>
    </row>
    <row r="1270" spans="1:21" ht="56.25" x14ac:dyDescent="0.25">
      <c r="A1270" s="441" t="s">
        <v>798</v>
      </c>
      <c r="B1270" s="278">
        <v>2014</v>
      </c>
      <c r="C1270" s="278">
        <v>2016</v>
      </c>
      <c r="D1270" s="406">
        <f>SUM(E1270:H1270)</f>
        <v>2124.7999999999997</v>
      </c>
      <c r="E1270" s="425">
        <f>E1272+E1274+E1276</f>
        <v>0</v>
      </c>
      <c r="F1270" s="425">
        <f>F1272+F1274+F1276</f>
        <v>2124.7999999999997</v>
      </c>
      <c r="G1270" s="425">
        <f>G1272+G1274+G1276</f>
        <v>0</v>
      </c>
      <c r="H1270" s="425">
        <f>H1272+H1274+H1276</f>
        <v>0</v>
      </c>
      <c r="I1270" s="406">
        <f>J1270</f>
        <v>169.7</v>
      </c>
      <c r="J1270" s="406">
        <f>SUM(K1270:N1270)</f>
        <v>169.7</v>
      </c>
      <c r="K1270" s="425">
        <f>K1272+K1274+K1276</f>
        <v>0</v>
      </c>
      <c r="L1270" s="425">
        <f>L1272+L1274+L1276</f>
        <v>169.7</v>
      </c>
      <c r="M1270" s="425">
        <f>M1272+M1274+M1276</f>
        <v>0</v>
      </c>
      <c r="N1270" s="425">
        <f>N1272+N1274+N1276</f>
        <v>0</v>
      </c>
      <c r="O1270" s="406">
        <f>SUM(P1270:S1270)</f>
        <v>7.1</v>
      </c>
      <c r="P1270" s="425">
        <f>P1272+P1274+P1276</f>
        <v>0</v>
      </c>
      <c r="Q1270" s="425">
        <f>Q1272+Q1274+Q1276</f>
        <v>7.1</v>
      </c>
      <c r="R1270" s="425">
        <f>R1272+R1274+R1276</f>
        <v>0</v>
      </c>
      <c r="S1270" s="425">
        <f>S1272+S1274+S1276</f>
        <v>0</v>
      </c>
      <c r="T1270" s="47">
        <f>J1270/I1270</f>
        <v>1</v>
      </c>
      <c r="U1270" s="47">
        <f>O1270/J1270</f>
        <v>4.1838538597525045E-2</v>
      </c>
    </row>
    <row r="1271" spans="1:21" x14ac:dyDescent="0.25">
      <c r="A1271" s="541" t="s">
        <v>799</v>
      </c>
      <c r="B1271" s="542"/>
      <c r="C1271" s="542"/>
      <c r="D1271" s="542"/>
      <c r="E1271" s="542"/>
      <c r="F1271" s="542"/>
      <c r="G1271" s="542"/>
      <c r="H1271" s="542"/>
      <c r="I1271" s="542"/>
      <c r="J1271" s="542"/>
      <c r="K1271" s="542"/>
      <c r="L1271" s="542"/>
      <c r="M1271" s="542"/>
      <c r="N1271" s="542"/>
      <c r="O1271" s="542"/>
      <c r="P1271" s="542"/>
      <c r="Q1271" s="542"/>
      <c r="R1271" s="542"/>
      <c r="S1271" s="542"/>
      <c r="T1271" s="542"/>
      <c r="U1271" s="542"/>
    </row>
    <row r="1272" spans="1:21" ht="22.5" x14ac:dyDescent="0.25">
      <c r="A1272" s="8" t="s">
        <v>800</v>
      </c>
      <c r="B1272" s="9">
        <v>2014</v>
      </c>
      <c r="C1272" s="9">
        <v>2016</v>
      </c>
      <c r="D1272" s="406">
        <f>SUM(E1272:H1272)</f>
        <v>21.1</v>
      </c>
      <c r="E1272" s="411">
        <v>0</v>
      </c>
      <c r="F1272" s="411">
        <v>21.1</v>
      </c>
      <c r="G1272" s="406">
        <v>0</v>
      </c>
      <c r="H1272" s="406">
        <v>0</v>
      </c>
      <c r="I1272" s="406">
        <f>J1272</f>
        <v>5.2</v>
      </c>
      <c r="J1272" s="406">
        <f>SUM(K1272:N1272)</f>
        <v>5.2</v>
      </c>
      <c r="K1272" s="411">
        <v>0</v>
      </c>
      <c r="L1272" s="411">
        <v>5.2</v>
      </c>
      <c r="M1272" s="406">
        <v>0</v>
      </c>
      <c r="N1272" s="406">
        <v>0</v>
      </c>
      <c r="O1272" s="406">
        <f>SUM(P1272:S1272)</f>
        <v>0</v>
      </c>
      <c r="P1272" s="411">
        <v>0</v>
      </c>
      <c r="Q1272" s="411">
        <v>0</v>
      </c>
      <c r="R1272" s="406">
        <v>0</v>
      </c>
      <c r="S1272" s="406">
        <v>0</v>
      </c>
      <c r="T1272" s="47">
        <f>J1272/I1272</f>
        <v>1</v>
      </c>
      <c r="U1272" s="47">
        <f>O1272/J1272</f>
        <v>0</v>
      </c>
    </row>
    <row r="1273" spans="1:21" x14ac:dyDescent="0.25">
      <c r="A1273" s="543" t="s">
        <v>801</v>
      </c>
      <c r="B1273" s="544"/>
      <c r="C1273" s="544"/>
      <c r="D1273" s="544"/>
      <c r="E1273" s="544"/>
      <c r="F1273" s="544"/>
      <c r="G1273" s="544"/>
      <c r="H1273" s="544"/>
      <c r="I1273" s="544"/>
      <c r="J1273" s="544"/>
      <c r="K1273" s="544"/>
      <c r="L1273" s="544"/>
      <c r="M1273" s="544"/>
      <c r="N1273" s="544"/>
      <c r="O1273" s="544"/>
      <c r="P1273" s="544"/>
      <c r="Q1273" s="544"/>
      <c r="R1273" s="544"/>
      <c r="S1273" s="544"/>
      <c r="T1273" s="544"/>
      <c r="U1273" s="544"/>
    </row>
    <row r="1274" spans="1:21" ht="22.5" x14ac:dyDescent="0.25">
      <c r="A1274" s="8" t="s">
        <v>802</v>
      </c>
      <c r="B1274" s="278">
        <v>2014</v>
      </c>
      <c r="C1274" s="278">
        <v>2016</v>
      </c>
      <c r="D1274" s="406">
        <f>SUM(E1274:H1274)</f>
        <v>2081</v>
      </c>
      <c r="E1274" s="406">
        <v>0</v>
      </c>
      <c r="F1274" s="406">
        <v>2081</v>
      </c>
      <c r="G1274" s="406">
        <v>0</v>
      </c>
      <c r="H1274" s="406">
        <v>0</v>
      </c>
      <c r="I1274" s="406">
        <f>J1274</f>
        <v>157.19999999999999</v>
      </c>
      <c r="J1274" s="406">
        <f>SUM(K1274:N1274)</f>
        <v>157.19999999999999</v>
      </c>
      <c r="K1274" s="406">
        <v>0</v>
      </c>
      <c r="L1274" s="406">
        <v>157.19999999999999</v>
      </c>
      <c r="M1274" s="406">
        <v>0</v>
      </c>
      <c r="N1274" s="406">
        <v>0</v>
      </c>
      <c r="O1274" s="406">
        <f>SUM(P1274:S1274)</f>
        <v>0</v>
      </c>
      <c r="P1274" s="406">
        <v>0</v>
      </c>
      <c r="Q1274" s="406">
        <f>[1]Лист1!G1283/1000</f>
        <v>0</v>
      </c>
      <c r="R1274" s="406">
        <v>0</v>
      </c>
      <c r="S1274" s="406">
        <v>0</v>
      </c>
      <c r="T1274" s="47">
        <f>J1274/I1274</f>
        <v>1</v>
      </c>
      <c r="U1274" s="47">
        <f>O1274/J1274</f>
        <v>0</v>
      </c>
    </row>
    <row r="1275" spans="1:21" ht="24.75" customHeight="1" x14ac:dyDescent="0.25">
      <c r="A1275" s="545" t="s">
        <v>803</v>
      </c>
      <c r="B1275" s="546"/>
      <c r="C1275" s="546"/>
      <c r="D1275" s="546"/>
      <c r="E1275" s="546"/>
      <c r="F1275" s="546"/>
      <c r="G1275" s="546"/>
      <c r="H1275" s="546"/>
      <c r="I1275" s="546"/>
      <c r="J1275" s="546"/>
      <c r="K1275" s="546"/>
      <c r="L1275" s="546"/>
      <c r="M1275" s="546"/>
      <c r="N1275" s="546"/>
      <c r="O1275" s="546"/>
      <c r="P1275" s="546"/>
      <c r="Q1275" s="546"/>
      <c r="R1275" s="546"/>
      <c r="S1275" s="546"/>
      <c r="T1275" s="546"/>
      <c r="U1275" s="546"/>
    </row>
    <row r="1276" spans="1:21" ht="22.5" x14ac:dyDescent="0.25">
      <c r="A1276" s="8" t="s">
        <v>800</v>
      </c>
      <c r="B1276" s="9">
        <v>2014</v>
      </c>
      <c r="C1276" s="9">
        <v>2016</v>
      </c>
      <c r="D1276" s="406">
        <f>SUM(E1276:H1276)</f>
        <v>22.7</v>
      </c>
      <c r="E1276" s="406">
        <v>0</v>
      </c>
      <c r="F1276" s="406">
        <v>22.7</v>
      </c>
      <c r="G1276" s="406">
        <v>0</v>
      </c>
      <c r="H1276" s="406">
        <v>0</v>
      </c>
      <c r="I1276" s="406">
        <f>J1276</f>
        <v>7.3</v>
      </c>
      <c r="J1276" s="406">
        <f>SUM(K1276:N1276)</f>
        <v>7.3</v>
      </c>
      <c r="K1276" s="406">
        <v>0</v>
      </c>
      <c r="L1276" s="406">
        <v>7.3</v>
      </c>
      <c r="M1276" s="406">
        <v>0</v>
      </c>
      <c r="N1276" s="406">
        <v>0</v>
      </c>
      <c r="O1276" s="406">
        <f>SUM(P1276:S1276)</f>
        <v>7.1</v>
      </c>
      <c r="P1276" s="406">
        <v>0</v>
      </c>
      <c r="Q1276" s="406">
        <v>7.1</v>
      </c>
      <c r="R1276" s="406">
        <v>0</v>
      </c>
      <c r="S1276" s="406">
        <v>0</v>
      </c>
      <c r="T1276" s="47">
        <f>J1276/I1276</f>
        <v>1</v>
      </c>
      <c r="U1276" s="47">
        <f>O1276/J1276</f>
        <v>0.9726027397260274</v>
      </c>
    </row>
    <row r="1277" spans="1:21" ht="45" x14ac:dyDescent="0.25">
      <c r="A1277" s="383" t="s">
        <v>804</v>
      </c>
      <c r="B1277" s="9">
        <v>2014</v>
      </c>
      <c r="C1277" s="9">
        <v>2016</v>
      </c>
      <c r="D1277" s="406">
        <f>SUM(E1277:H1277)</f>
        <v>11564.1</v>
      </c>
      <c r="E1277" s="406">
        <v>0</v>
      </c>
      <c r="F1277" s="406">
        <v>11564.1</v>
      </c>
      <c r="G1277" s="406">
        <v>0</v>
      </c>
      <c r="H1277" s="406">
        <v>0</v>
      </c>
      <c r="I1277" s="406">
        <f>J1277</f>
        <v>105.3</v>
      </c>
      <c r="J1277" s="406">
        <f>SUM(K1277:N1277)</f>
        <v>105.3</v>
      </c>
      <c r="K1277" s="406">
        <v>0</v>
      </c>
      <c r="L1277" s="406">
        <v>105.3</v>
      </c>
      <c r="M1277" s="406">
        <v>0</v>
      </c>
      <c r="N1277" s="406">
        <v>0</v>
      </c>
      <c r="O1277" s="406">
        <f>SUM(P1277:S1277)</f>
        <v>0</v>
      </c>
      <c r="P1277" s="406">
        <v>0</v>
      </c>
      <c r="Q1277" s="406">
        <v>0</v>
      </c>
      <c r="R1277" s="406">
        <v>0</v>
      </c>
      <c r="S1277" s="406">
        <v>0</v>
      </c>
      <c r="T1277" s="47">
        <f>J1277/I1277</f>
        <v>1</v>
      </c>
      <c r="U1277" s="47">
        <f>O1277/J1277</f>
        <v>0</v>
      </c>
    </row>
    <row r="1278" spans="1:21" ht="56.25" x14ac:dyDescent="0.25">
      <c r="A1278" s="383" t="s">
        <v>805</v>
      </c>
      <c r="B1278" s="9">
        <v>2014</v>
      </c>
      <c r="C1278" s="9">
        <v>2016</v>
      </c>
      <c r="D1278" s="406">
        <f>SUM(E1278:H1278)</f>
        <v>4087.7</v>
      </c>
      <c r="E1278" s="406">
        <v>0</v>
      </c>
      <c r="F1278" s="406">
        <v>4087.7</v>
      </c>
      <c r="G1278" s="406">
        <v>0</v>
      </c>
      <c r="H1278" s="406">
        <v>0</v>
      </c>
      <c r="I1278" s="406">
        <f>J1278</f>
        <v>105.3</v>
      </c>
      <c r="J1278" s="406">
        <f>SUM(K1278:N1278)</f>
        <v>105.3</v>
      </c>
      <c r="K1278" s="406">
        <v>0</v>
      </c>
      <c r="L1278" s="406">
        <v>105.3</v>
      </c>
      <c r="M1278" s="406">
        <v>0</v>
      </c>
      <c r="N1278" s="406">
        <v>0</v>
      </c>
      <c r="O1278" s="406">
        <f>SUM(P1278:S1278)</f>
        <v>0</v>
      </c>
      <c r="P1278" s="406">
        <v>0</v>
      </c>
      <c r="Q1278" s="406">
        <v>0</v>
      </c>
      <c r="R1278" s="406">
        <v>0</v>
      </c>
      <c r="S1278" s="406">
        <v>0</v>
      </c>
      <c r="T1278" s="47">
        <f>J1278/I1278</f>
        <v>1</v>
      </c>
      <c r="U1278" s="47">
        <f>O1278/J1278</f>
        <v>0</v>
      </c>
    </row>
    <row r="1279" spans="1:21" x14ac:dyDescent="0.25">
      <c r="A1279" s="545" t="s">
        <v>806</v>
      </c>
      <c r="B1279" s="546"/>
      <c r="C1279" s="546"/>
      <c r="D1279" s="546"/>
      <c r="E1279" s="546"/>
      <c r="F1279" s="546"/>
      <c r="G1279" s="546"/>
      <c r="H1279" s="546"/>
      <c r="I1279" s="546"/>
      <c r="J1279" s="546"/>
      <c r="K1279" s="546"/>
      <c r="L1279" s="546"/>
      <c r="M1279" s="546"/>
      <c r="N1279" s="546"/>
      <c r="O1279" s="546"/>
      <c r="P1279" s="546"/>
      <c r="Q1279" s="546"/>
      <c r="R1279" s="546"/>
      <c r="S1279" s="546"/>
      <c r="T1279" s="546"/>
      <c r="U1279" s="546"/>
    </row>
    <row r="1280" spans="1:21" x14ac:dyDescent="0.25">
      <c r="A1280" s="8" t="s">
        <v>797</v>
      </c>
      <c r="B1280" s="9">
        <v>2014</v>
      </c>
      <c r="C1280" s="9">
        <v>2016</v>
      </c>
      <c r="D1280" s="406">
        <f>SUM(E1280:H1280)</f>
        <v>757.4</v>
      </c>
      <c r="E1280" s="406">
        <v>0</v>
      </c>
      <c r="F1280" s="406">
        <v>757.4</v>
      </c>
      <c r="G1280" s="406">
        <v>0</v>
      </c>
      <c r="H1280" s="406">
        <v>0</v>
      </c>
      <c r="I1280" s="406">
        <f>J1280</f>
        <v>105.3</v>
      </c>
      <c r="J1280" s="406">
        <f>SUM(K1280:N1280)</f>
        <v>105.3</v>
      </c>
      <c r="K1280" s="406">
        <v>0</v>
      </c>
      <c r="L1280" s="406">
        <v>105.3</v>
      </c>
      <c r="M1280" s="406">
        <v>0</v>
      </c>
      <c r="N1280" s="406">
        <v>0</v>
      </c>
      <c r="O1280" s="406">
        <f>SUM(P1280:S1280)</f>
        <v>0</v>
      </c>
      <c r="P1280" s="406">
        <v>0</v>
      </c>
      <c r="Q1280" s="406">
        <v>0</v>
      </c>
      <c r="R1280" s="406">
        <v>0</v>
      </c>
      <c r="S1280" s="406">
        <v>0</v>
      </c>
      <c r="T1280" s="47">
        <f>J1280/I1280</f>
        <v>1</v>
      </c>
      <c r="U1280" s="47">
        <f>O1280/J1280</f>
        <v>0</v>
      </c>
    </row>
    <row r="1282" spans="1:21" ht="18.75" x14ac:dyDescent="0.3">
      <c r="A1282" s="533" t="s">
        <v>1142</v>
      </c>
      <c r="B1282" s="533"/>
      <c r="C1282" s="533"/>
      <c r="D1282" s="533"/>
      <c r="E1282" s="533"/>
      <c r="F1282" s="533"/>
      <c r="G1282" s="533"/>
      <c r="H1282" s="533"/>
      <c r="I1282" s="533"/>
      <c r="J1282" s="533"/>
      <c r="K1282" s="533"/>
      <c r="L1282" s="533"/>
      <c r="M1282" s="533"/>
      <c r="N1282" s="533"/>
      <c r="O1282" s="533"/>
      <c r="P1282" s="533"/>
      <c r="Q1282" s="533"/>
      <c r="R1282" s="533"/>
      <c r="S1282" s="533"/>
      <c r="T1282" s="533"/>
      <c r="U1282" s="533"/>
    </row>
    <row r="1283" spans="1:21" ht="15" customHeight="1" x14ac:dyDescent="0.25">
      <c r="A1283" s="534" t="s">
        <v>0</v>
      </c>
      <c r="B1283" s="535" t="s">
        <v>1</v>
      </c>
      <c r="C1283" s="535" t="s">
        <v>2</v>
      </c>
      <c r="D1283" s="522" t="s">
        <v>100</v>
      </c>
      <c r="E1283" s="522"/>
      <c r="F1283" s="522"/>
      <c r="G1283" s="522"/>
      <c r="H1283" s="522"/>
      <c r="I1283" s="522"/>
      <c r="J1283" s="522"/>
      <c r="K1283" s="522"/>
      <c r="L1283" s="522"/>
      <c r="M1283" s="522"/>
      <c r="N1283" s="522"/>
      <c r="O1283" s="522"/>
      <c r="P1283" s="522"/>
      <c r="Q1283" s="522"/>
      <c r="R1283" s="522"/>
      <c r="S1283" s="522"/>
      <c r="T1283" s="536" t="s">
        <v>346</v>
      </c>
      <c r="U1283" s="536" t="s">
        <v>243</v>
      </c>
    </row>
    <row r="1284" spans="1:21" x14ac:dyDescent="0.25">
      <c r="A1284" s="534"/>
      <c r="B1284" s="535"/>
      <c r="C1284" s="535"/>
      <c r="D1284" s="522" t="s">
        <v>103</v>
      </c>
      <c r="E1284" s="522"/>
      <c r="F1284" s="522"/>
      <c r="G1284" s="522"/>
      <c r="H1284" s="522"/>
      <c r="I1284" s="525" t="s">
        <v>244</v>
      </c>
      <c r="J1284" s="522" t="s">
        <v>8</v>
      </c>
      <c r="K1284" s="522"/>
      <c r="L1284" s="522"/>
      <c r="M1284" s="522"/>
      <c r="N1284" s="522"/>
      <c r="O1284" s="522" t="s">
        <v>9</v>
      </c>
      <c r="P1284" s="522"/>
      <c r="Q1284" s="522"/>
      <c r="R1284" s="522"/>
      <c r="S1284" s="522"/>
      <c r="T1284" s="537"/>
      <c r="U1284" s="537"/>
    </row>
    <row r="1285" spans="1:21" x14ac:dyDescent="0.25">
      <c r="A1285" s="534"/>
      <c r="B1285" s="535"/>
      <c r="C1285" s="535"/>
      <c r="D1285" s="535" t="s">
        <v>245</v>
      </c>
      <c r="E1285" s="522" t="s">
        <v>11</v>
      </c>
      <c r="F1285" s="522"/>
      <c r="G1285" s="522"/>
      <c r="H1285" s="522"/>
      <c r="I1285" s="525"/>
      <c r="J1285" s="535" t="s">
        <v>245</v>
      </c>
      <c r="K1285" s="522" t="s">
        <v>11</v>
      </c>
      <c r="L1285" s="522"/>
      <c r="M1285" s="522"/>
      <c r="N1285" s="522"/>
      <c r="O1285" s="535" t="s">
        <v>10</v>
      </c>
      <c r="P1285" s="522" t="s">
        <v>11</v>
      </c>
      <c r="Q1285" s="522"/>
      <c r="R1285" s="522"/>
      <c r="S1285" s="522"/>
      <c r="T1285" s="537"/>
      <c r="U1285" s="537"/>
    </row>
    <row r="1286" spans="1:21" ht="146.25" customHeight="1" x14ac:dyDescent="0.25">
      <c r="A1286" s="534"/>
      <c r="B1286" s="535"/>
      <c r="C1286" s="535"/>
      <c r="D1286" s="535"/>
      <c r="E1286" s="115" t="s">
        <v>106</v>
      </c>
      <c r="F1286" s="116" t="s">
        <v>13</v>
      </c>
      <c r="G1286" s="117" t="s">
        <v>14</v>
      </c>
      <c r="H1286" s="117" t="s">
        <v>15</v>
      </c>
      <c r="I1286" s="525"/>
      <c r="J1286" s="535"/>
      <c r="K1286" s="115" t="s">
        <v>106</v>
      </c>
      <c r="L1286" s="116" t="s">
        <v>13</v>
      </c>
      <c r="M1286" s="117" t="s">
        <v>14</v>
      </c>
      <c r="N1286" s="117" t="s">
        <v>15</v>
      </c>
      <c r="O1286" s="535"/>
      <c r="P1286" s="115" t="s">
        <v>106</v>
      </c>
      <c r="Q1286" s="116" t="s">
        <v>13</v>
      </c>
      <c r="R1286" s="117" t="s">
        <v>14</v>
      </c>
      <c r="S1286" s="117" t="s">
        <v>15</v>
      </c>
      <c r="T1286" s="538"/>
      <c r="U1286" s="538"/>
    </row>
    <row r="1287" spans="1:21" x14ac:dyDescent="0.25">
      <c r="A1287" s="118">
        <v>1</v>
      </c>
      <c r="B1287" s="118">
        <v>2</v>
      </c>
      <c r="C1287" s="118">
        <v>3</v>
      </c>
      <c r="D1287" s="118">
        <v>4</v>
      </c>
      <c r="E1287" s="118">
        <v>5</v>
      </c>
      <c r="F1287" s="118">
        <v>6</v>
      </c>
      <c r="G1287" s="118">
        <v>7</v>
      </c>
      <c r="H1287" s="118">
        <v>8</v>
      </c>
      <c r="I1287" s="118">
        <v>9</v>
      </c>
      <c r="J1287" s="118">
        <v>10</v>
      </c>
      <c r="K1287" s="118">
        <v>11</v>
      </c>
      <c r="L1287" s="118">
        <v>12</v>
      </c>
      <c r="M1287" s="118">
        <v>13</v>
      </c>
      <c r="N1287" s="118">
        <v>14</v>
      </c>
      <c r="O1287" s="118">
        <v>15</v>
      </c>
      <c r="P1287" s="118">
        <v>16</v>
      </c>
      <c r="Q1287" s="118">
        <v>17</v>
      </c>
      <c r="R1287" s="118">
        <v>18</v>
      </c>
      <c r="S1287" s="118">
        <v>19</v>
      </c>
      <c r="T1287" s="118">
        <v>20</v>
      </c>
      <c r="U1287" s="118">
        <v>21</v>
      </c>
    </row>
    <row r="1288" spans="1:21" x14ac:dyDescent="0.25">
      <c r="A1288" s="529" t="s">
        <v>807</v>
      </c>
      <c r="B1288" s="529"/>
      <c r="C1288" s="529"/>
      <c r="D1288" s="529"/>
      <c r="E1288" s="529"/>
      <c r="F1288" s="529"/>
      <c r="G1288" s="529"/>
      <c r="H1288" s="529"/>
      <c r="I1288" s="529"/>
      <c r="J1288" s="529"/>
      <c r="K1288" s="529"/>
      <c r="L1288" s="529"/>
      <c r="M1288" s="529"/>
      <c r="N1288" s="529"/>
      <c r="O1288" s="529"/>
      <c r="P1288" s="529"/>
      <c r="Q1288" s="529"/>
      <c r="R1288" s="529"/>
      <c r="S1288" s="529"/>
      <c r="T1288" s="529"/>
      <c r="U1288" s="529"/>
    </row>
    <row r="1289" spans="1:21" ht="34.5" x14ac:dyDescent="0.25">
      <c r="A1289" s="111" t="s">
        <v>247</v>
      </c>
      <c r="B1289" s="112" t="s">
        <v>248</v>
      </c>
      <c r="C1289" s="112" t="s">
        <v>249</v>
      </c>
      <c r="D1289" s="113">
        <f>D1292+D1295+D1298</f>
        <v>162730.70000000001</v>
      </c>
      <c r="E1289" s="113">
        <f t="shared" ref="E1289:S1289" si="234">E1292+E1295+E1298</f>
        <v>0</v>
      </c>
      <c r="F1289" s="113">
        <f t="shared" si="234"/>
        <v>162730.70000000001</v>
      </c>
      <c r="G1289" s="113">
        <f t="shared" si="234"/>
        <v>0</v>
      </c>
      <c r="H1289" s="113">
        <f t="shared" si="234"/>
        <v>0</v>
      </c>
      <c r="I1289" s="113">
        <f t="shared" si="234"/>
        <v>35246.5</v>
      </c>
      <c r="J1289" s="113">
        <f t="shared" si="234"/>
        <v>35017.800000000003</v>
      </c>
      <c r="K1289" s="113">
        <f t="shared" si="234"/>
        <v>0</v>
      </c>
      <c r="L1289" s="113">
        <f t="shared" si="234"/>
        <v>35017.800000000003</v>
      </c>
      <c r="M1289" s="113">
        <f t="shared" si="234"/>
        <v>0</v>
      </c>
      <c r="N1289" s="113">
        <f t="shared" si="234"/>
        <v>0</v>
      </c>
      <c r="O1289" s="113">
        <f t="shared" si="234"/>
        <v>35017.800000000003</v>
      </c>
      <c r="P1289" s="113">
        <f t="shared" si="234"/>
        <v>0</v>
      </c>
      <c r="Q1289" s="113">
        <f t="shared" si="234"/>
        <v>35017.800000000003</v>
      </c>
      <c r="R1289" s="113">
        <f t="shared" si="234"/>
        <v>0</v>
      </c>
      <c r="S1289" s="113">
        <f t="shared" si="234"/>
        <v>0</v>
      </c>
      <c r="T1289" s="113">
        <f t="shared" ref="T1289" si="235">J1289/I1289*100</f>
        <v>99.351141248067194</v>
      </c>
      <c r="U1289" s="113">
        <f t="shared" ref="U1289" si="236">O1289/J1289*100</f>
        <v>100</v>
      </c>
    </row>
    <row r="1290" spans="1:21" x14ac:dyDescent="0.25">
      <c r="A1290" s="530" t="s">
        <v>808</v>
      </c>
      <c r="B1290" s="531"/>
      <c r="C1290" s="531"/>
      <c r="D1290" s="531"/>
      <c r="E1290" s="531"/>
      <c r="F1290" s="531"/>
      <c r="G1290" s="531"/>
      <c r="H1290" s="531"/>
      <c r="I1290" s="531"/>
      <c r="J1290" s="531"/>
      <c r="K1290" s="531"/>
      <c r="L1290" s="531"/>
      <c r="M1290" s="531"/>
      <c r="N1290" s="531"/>
      <c r="O1290" s="531"/>
      <c r="P1290" s="531"/>
      <c r="Q1290" s="531"/>
      <c r="R1290" s="531"/>
      <c r="S1290" s="531"/>
      <c r="T1290" s="531"/>
      <c r="U1290" s="532"/>
    </row>
    <row r="1291" spans="1:21" x14ac:dyDescent="0.25">
      <c r="A1291" s="530" t="s">
        <v>809</v>
      </c>
      <c r="B1291" s="531"/>
      <c r="C1291" s="531"/>
      <c r="D1291" s="531"/>
      <c r="E1291" s="531"/>
      <c r="F1291" s="531"/>
      <c r="G1291" s="531"/>
      <c r="H1291" s="531"/>
      <c r="I1291" s="531"/>
      <c r="J1291" s="531"/>
      <c r="K1291" s="531"/>
      <c r="L1291" s="531"/>
      <c r="M1291" s="531"/>
      <c r="N1291" s="531"/>
      <c r="O1291" s="531"/>
      <c r="P1291" s="531"/>
      <c r="Q1291" s="531"/>
      <c r="R1291" s="531"/>
      <c r="S1291" s="531"/>
      <c r="T1291" s="531"/>
      <c r="U1291" s="532"/>
    </row>
    <row r="1292" spans="1:21" ht="34.5" x14ac:dyDescent="0.25">
      <c r="A1292" s="111" t="s">
        <v>247</v>
      </c>
      <c r="B1292" s="112" t="s">
        <v>248</v>
      </c>
      <c r="C1292" s="112" t="s">
        <v>249</v>
      </c>
      <c r="D1292" s="113">
        <f t="shared" ref="D1292:D1295" si="237">E1292+F1292+G1292+H1292</f>
        <v>6283.5</v>
      </c>
      <c r="E1292" s="114">
        <v>0</v>
      </c>
      <c r="F1292" s="113">
        <v>6283.5</v>
      </c>
      <c r="G1292" s="113">
        <v>0</v>
      </c>
      <c r="H1292" s="113">
        <v>0</v>
      </c>
      <c r="I1292" s="113">
        <v>535</v>
      </c>
      <c r="J1292" s="113">
        <f t="shared" ref="J1292" si="238">K1292+L1292+M1292+N1292</f>
        <v>306.3</v>
      </c>
      <c r="K1292" s="113">
        <v>0</v>
      </c>
      <c r="L1292" s="113">
        <v>306.3</v>
      </c>
      <c r="M1292" s="114">
        <v>0</v>
      </c>
      <c r="N1292" s="113">
        <v>0</v>
      </c>
      <c r="O1292" s="113">
        <f>P1292+Q1292+R1292+S1292</f>
        <v>306.3</v>
      </c>
      <c r="P1292" s="113">
        <v>0</v>
      </c>
      <c r="Q1292" s="113">
        <v>306.3</v>
      </c>
      <c r="R1292" s="113">
        <v>0</v>
      </c>
      <c r="S1292" s="113">
        <v>0</v>
      </c>
      <c r="T1292" s="113">
        <f t="shared" ref="T1292" si="239">J1292/I1292*100</f>
        <v>57.252336448598129</v>
      </c>
      <c r="U1292" s="113">
        <f t="shared" ref="U1292" si="240">O1292/J1292*100</f>
        <v>100</v>
      </c>
    </row>
    <row r="1293" spans="1:21" x14ac:dyDescent="0.25">
      <c r="A1293" s="529" t="s">
        <v>810</v>
      </c>
      <c r="B1293" s="529"/>
      <c r="C1293" s="529"/>
      <c r="D1293" s="529"/>
      <c r="E1293" s="529"/>
      <c r="F1293" s="529"/>
      <c r="G1293" s="529"/>
      <c r="H1293" s="529"/>
      <c r="I1293" s="529"/>
      <c r="J1293" s="529"/>
      <c r="K1293" s="529"/>
      <c r="L1293" s="529"/>
      <c r="M1293" s="529"/>
      <c r="N1293" s="529"/>
      <c r="O1293" s="529"/>
      <c r="P1293" s="529"/>
      <c r="Q1293" s="529"/>
      <c r="R1293" s="529"/>
      <c r="S1293" s="529"/>
      <c r="T1293" s="529"/>
      <c r="U1293" s="529"/>
    </row>
    <row r="1294" spans="1:21" x14ac:dyDescent="0.25">
      <c r="A1294" s="530" t="s">
        <v>811</v>
      </c>
      <c r="B1294" s="531"/>
      <c r="C1294" s="531"/>
      <c r="D1294" s="531"/>
      <c r="E1294" s="531"/>
      <c r="F1294" s="531"/>
      <c r="G1294" s="531"/>
      <c r="H1294" s="531"/>
      <c r="I1294" s="531"/>
      <c r="J1294" s="531"/>
      <c r="K1294" s="531"/>
      <c r="L1294" s="531"/>
      <c r="M1294" s="531"/>
      <c r="N1294" s="531"/>
      <c r="O1294" s="531"/>
      <c r="P1294" s="531"/>
      <c r="Q1294" s="531"/>
      <c r="R1294" s="531"/>
      <c r="S1294" s="531"/>
      <c r="T1294" s="531"/>
      <c r="U1294" s="532"/>
    </row>
    <row r="1295" spans="1:21" ht="34.5" x14ac:dyDescent="0.25">
      <c r="A1295" s="111" t="s">
        <v>247</v>
      </c>
      <c r="B1295" s="112" t="s">
        <v>248</v>
      </c>
      <c r="C1295" s="112" t="s">
        <v>249</v>
      </c>
      <c r="D1295" s="113">
        <f t="shared" si="237"/>
        <v>17605.5</v>
      </c>
      <c r="E1295" s="113">
        <f>E1298</f>
        <v>0</v>
      </c>
      <c r="F1295" s="113">
        <v>17605.5</v>
      </c>
      <c r="G1295" s="113">
        <f t="shared" ref="G1295:S1295" si="241">G1298</f>
        <v>0</v>
      </c>
      <c r="H1295" s="113">
        <f t="shared" si="241"/>
        <v>0</v>
      </c>
      <c r="I1295" s="113">
        <v>0</v>
      </c>
      <c r="J1295" s="113">
        <f>K1295+L1295+M1295+N1295</f>
        <v>0</v>
      </c>
      <c r="K1295" s="113">
        <f t="shared" si="241"/>
        <v>0</v>
      </c>
      <c r="L1295" s="113">
        <v>0</v>
      </c>
      <c r="M1295" s="113">
        <f t="shared" si="241"/>
        <v>0</v>
      </c>
      <c r="N1295" s="113">
        <f t="shared" si="241"/>
        <v>0</v>
      </c>
      <c r="O1295" s="113">
        <f>P1295+Q1295+R1295+S1295</f>
        <v>0</v>
      </c>
      <c r="P1295" s="113">
        <f t="shared" si="241"/>
        <v>0</v>
      </c>
      <c r="Q1295" s="113">
        <v>0</v>
      </c>
      <c r="R1295" s="113">
        <f t="shared" si="241"/>
        <v>0</v>
      </c>
      <c r="S1295" s="113">
        <f t="shared" si="241"/>
        <v>0</v>
      </c>
      <c r="T1295" s="113">
        <v>0</v>
      </c>
      <c r="U1295" s="113"/>
    </row>
    <row r="1296" spans="1:21" x14ac:dyDescent="0.25">
      <c r="A1296" s="529" t="s">
        <v>812</v>
      </c>
      <c r="B1296" s="529"/>
      <c r="C1296" s="529"/>
      <c r="D1296" s="529"/>
      <c r="E1296" s="529"/>
      <c r="F1296" s="529"/>
      <c r="G1296" s="529"/>
      <c r="H1296" s="529"/>
      <c r="I1296" s="529"/>
      <c r="J1296" s="529"/>
      <c r="K1296" s="529"/>
      <c r="L1296" s="529"/>
      <c r="M1296" s="529"/>
      <c r="N1296" s="529"/>
      <c r="O1296" s="529"/>
      <c r="P1296" s="529"/>
      <c r="Q1296" s="529"/>
      <c r="R1296" s="529"/>
      <c r="S1296" s="529"/>
      <c r="T1296" s="529"/>
      <c r="U1296" s="529"/>
    </row>
    <row r="1297" spans="1:21" x14ac:dyDescent="0.25">
      <c r="A1297" s="530" t="s">
        <v>813</v>
      </c>
      <c r="B1297" s="531"/>
      <c r="C1297" s="531"/>
      <c r="D1297" s="531"/>
      <c r="E1297" s="531"/>
      <c r="F1297" s="531"/>
      <c r="G1297" s="531"/>
      <c r="H1297" s="531"/>
      <c r="I1297" s="531"/>
      <c r="J1297" s="531"/>
      <c r="K1297" s="531"/>
      <c r="L1297" s="531"/>
      <c r="M1297" s="531"/>
      <c r="N1297" s="531"/>
      <c r="O1297" s="531"/>
      <c r="P1297" s="531"/>
      <c r="Q1297" s="531"/>
      <c r="R1297" s="531"/>
      <c r="S1297" s="531"/>
      <c r="T1297" s="531"/>
      <c r="U1297" s="532"/>
    </row>
    <row r="1298" spans="1:21" ht="34.5" x14ac:dyDescent="0.25">
      <c r="A1298" s="111" t="s">
        <v>247</v>
      </c>
      <c r="B1298" s="112" t="s">
        <v>248</v>
      </c>
      <c r="C1298" s="112" t="s">
        <v>249</v>
      </c>
      <c r="D1298" s="113">
        <f t="shared" ref="D1298" si="242">E1298+F1298+G1298+H1298</f>
        <v>138841.70000000001</v>
      </c>
      <c r="E1298" s="113">
        <f>E1301</f>
        <v>0</v>
      </c>
      <c r="F1298" s="113">
        <v>138841.70000000001</v>
      </c>
      <c r="G1298" s="113">
        <f t="shared" ref="G1298:H1298" si="243">G1301</f>
        <v>0</v>
      </c>
      <c r="H1298" s="113">
        <f t="shared" si="243"/>
        <v>0</v>
      </c>
      <c r="I1298" s="113">
        <v>34711.5</v>
      </c>
      <c r="J1298" s="113">
        <f>K1298+L1298+M1298+N1298</f>
        <v>34711.5</v>
      </c>
      <c r="K1298" s="113">
        <f t="shared" ref="K1298" si="244">K1301</f>
        <v>0</v>
      </c>
      <c r="L1298" s="113">
        <v>34711.5</v>
      </c>
      <c r="M1298" s="113">
        <f t="shared" ref="M1298:N1298" si="245">M1301</f>
        <v>0</v>
      </c>
      <c r="N1298" s="113">
        <f t="shared" si="245"/>
        <v>0</v>
      </c>
      <c r="O1298" s="113">
        <f>P1298+Q1298+R1298+S1298</f>
        <v>34711.5</v>
      </c>
      <c r="P1298" s="113">
        <f t="shared" ref="P1298" si="246">P1301</f>
        <v>0</v>
      </c>
      <c r="Q1298" s="113">
        <v>34711.5</v>
      </c>
      <c r="R1298" s="113">
        <f t="shared" ref="R1298:S1298" si="247">R1301</f>
        <v>0</v>
      </c>
      <c r="S1298" s="113">
        <f t="shared" si="247"/>
        <v>0</v>
      </c>
      <c r="T1298" s="113">
        <f t="shared" ref="T1298" si="248">J1298/I1298*100</f>
        <v>100</v>
      </c>
      <c r="U1298" s="113">
        <f t="shared" ref="U1298" si="249">O1298/J1298*100</f>
        <v>100</v>
      </c>
    </row>
    <row r="1301" spans="1:21" s="281" customFormat="1" ht="23.25" customHeight="1" x14ac:dyDescent="0.3">
      <c r="A1301" s="519" t="s">
        <v>1143</v>
      </c>
      <c r="B1301" s="519"/>
      <c r="C1301" s="519"/>
      <c r="D1301" s="519"/>
      <c r="E1301" s="519"/>
      <c r="F1301" s="519"/>
      <c r="G1301" s="519"/>
      <c r="H1301" s="519"/>
      <c r="I1301" s="519"/>
      <c r="J1301" s="519"/>
      <c r="K1301" s="519"/>
      <c r="L1301" s="519"/>
      <c r="M1301" s="519"/>
      <c r="N1301" s="519"/>
      <c r="O1301" s="519"/>
      <c r="P1301" s="519"/>
      <c r="Q1301" s="519"/>
      <c r="R1301" s="519"/>
      <c r="S1301" s="519"/>
      <c r="T1301" s="519"/>
      <c r="U1301" s="519"/>
    </row>
    <row r="1302" spans="1:21" s="281" customFormat="1" ht="18.75" x14ac:dyDescent="0.3">
      <c r="A1302" s="519" t="s">
        <v>824</v>
      </c>
      <c r="B1302" s="519"/>
      <c r="C1302" s="519"/>
      <c r="D1302" s="519"/>
      <c r="E1302" s="519"/>
      <c r="F1302" s="519"/>
      <c r="G1302" s="519"/>
      <c r="H1302" s="519"/>
      <c r="I1302" s="519"/>
      <c r="J1302" s="519"/>
      <c r="K1302" s="519"/>
      <c r="L1302" s="519"/>
      <c r="M1302" s="519"/>
      <c r="N1302" s="519"/>
      <c r="O1302" s="519"/>
      <c r="P1302" s="519"/>
      <c r="Q1302" s="519"/>
      <c r="R1302" s="519"/>
      <c r="S1302" s="519"/>
      <c r="T1302" s="519"/>
      <c r="U1302" s="519"/>
    </row>
    <row r="1303" spans="1:21" s="281" customFormat="1" ht="18.75" x14ac:dyDescent="0.3">
      <c r="A1303" s="520"/>
      <c r="B1303" s="520"/>
      <c r="C1303" s="520"/>
      <c r="D1303" s="520"/>
      <c r="E1303" s="520"/>
      <c r="F1303" s="520"/>
      <c r="G1303" s="520"/>
      <c r="H1303" s="520"/>
      <c r="I1303" s="520"/>
      <c r="J1303" s="520"/>
      <c r="K1303" s="520"/>
      <c r="L1303" s="520"/>
      <c r="M1303" s="520"/>
      <c r="N1303" s="520"/>
      <c r="O1303" s="520"/>
      <c r="P1303" s="520"/>
      <c r="Q1303" s="520"/>
      <c r="R1303" s="520"/>
      <c r="S1303" s="520"/>
      <c r="T1303" s="520"/>
      <c r="U1303" s="520"/>
    </row>
    <row r="1304" spans="1:21" s="281" customFormat="1" ht="18.75" x14ac:dyDescent="0.3">
      <c r="A1304" s="521"/>
      <c r="B1304" s="521"/>
      <c r="C1304" s="521"/>
      <c r="D1304" s="282"/>
      <c r="E1304" s="282"/>
      <c r="F1304" s="282"/>
      <c r="G1304" s="282"/>
      <c r="H1304" s="282"/>
      <c r="I1304" s="282"/>
      <c r="J1304" s="282"/>
      <c r="K1304" s="282"/>
    </row>
    <row r="1305" spans="1:21" s="281" customFormat="1" ht="22.5" customHeight="1" x14ac:dyDescent="0.2">
      <c r="A1305" s="522" t="s">
        <v>264</v>
      </c>
      <c r="B1305" s="522" t="s">
        <v>1</v>
      </c>
      <c r="C1305" s="522" t="s">
        <v>2</v>
      </c>
      <c r="D1305" s="522" t="s">
        <v>100</v>
      </c>
      <c r="E1305" s="522"/>
      <c r="F1305" s="522"/>
      <c r="G1305" s="522"/>
      <c r="H1305" s="522"/>
      <c r="I1305" s="522"/>
      <c r="J1305" s="522"/>
      <c r="K1305" s="522"/>
      <c r="L1305" s="522"/>
      <c r="M1305" s="522"/>
      <c r="N1305" s="522"/>
      <c r="O1305" s="522"/>
      <c r="P1305" s="522"/>
      <c r="Q1305" s="522"/>
      <c r="R1305" s="522"/>
      <c r="S1305" s="522"/>
      <c r="T1305" s="523" t="s">
        <v>101</v>
      </c>
      <c r="U1305" s="523" t="s">
        <v>787</v>
      </c>
    </row>
    <row r="1306" spans="1:21" s="281" customFormat="1" ht="33" customHeight="1" x14ac:dyDescent="0.2">
      <c r="A1306" s="522"/>
      <c r="B1306" s="522"/>
      <c r="C1306" s="522"/>
      <c r="D1306" s="522" t="s">
        <v>103</v>
      </c>
      <c r="E1306" s="522"/>
      <c r="F1306" s="522"/>
      <c r="G1306" s="522"/>
      <c r="H1306" s="522"/>
      <c r="I1306" s="525" t="s">
        <v>244</v>
      </c>
      <c r="J1306" s="522" t="s">
        <v>8</v>
      </c>
      <c r="K1306" s="522"/>
      <c r="L1306" s="522"/>
      <c r="M1306" s="522"/>
      <c r="N1306" s="522"/>
      <c r="O1306" s="522" t="s">
        <v>9</v>
      </c>
      <c r="P1306" s="522"/>
      <c r="Q1306" s="522"/>
      <c r="R1306" s="522"/>
      <c r="S1306" s="522"/>
      <c r="T1306" s="524"/>
      <c r="U1306" s="524"/>
    </row>
    <row r="1307" spans="1:21" s="283" customFormat="1" ht="21" customHeight="1" x14ac:dyDescent="0.25">
      <c r="A1307" s="522"/>
      <c r="B1307" s="522"/>
      <c r="C1307" s="522"/>
      <c r="D1307" s="522" t="s">
        <v>601</v>
      </c>
      <c r="E1307" s="522" t="s">
        <v>11</v>
      </c>
      <c r="F1307" s="522"/>
      <c r="G1307" s="522"/>
      <c r="H1307" s="522"/>
      <c r="I1307" s="525"/>
      <c r="J1307" s="522" t="s">
        <v>601</v>
      </c>
      <c r="K1307" s="522" t="s">
        <v>11</v>
      </c>
      <c r="L1307" s="522"/>
      <c r="M1307" s="522"/>
      <c r="N1307" s="522"/>
      <c r="O1307" s="522" t="s">
        <v>105</v>
      </c>
      <c r="P1307" s="522" t="s">
        <v>11</v>
      </c>
      <c r="Q1307" s="522"/>
      <c r="R1307" s="522"/>
      <c r="S1307" s="522"/>
      <c r="T1307" s="524"/>
      <c r="U1307" s="524"/>
    </row>
    <row r="1308" spans="1:21" s="283" customFormat="1" ht="145.5" customHeight="1" x14ac:dyDescent="0.25">
      <c r="A1308" s="522"/>
      <c r="B1308" s="522"/>
      <c r="C1308" s="522"/>
      <c r="D1308" s="522"/>
      <c r="E1308" s="115" t="s">
        <v>106</v>
      </c>
      <c r="F1308" s="424" t="s">
        <v>13</v>
      </c>
      <c r="G1308" s="117" t="s">
        <v>14</v>
      </c>
      <c r="H1308" s="117" t="s">
        <v>107</v>
      </c>
      <c r="I1308" s="525"/>
      <c r="J1308" s="522"/>
      <c r="K1308" s="268" t="str">
        <f>E1308</f>
        <v>федеральный бюджет</v>
      </c>
      <c r="L1308" s="268" t="str">
        <f t="shared" ref="L1308:N1308" si="250">F1308</f>
        <v>окружной бюджет</v>
      </c>
      <c r="M1308" s="268" t="str">
        <f t="shared" si="250"/>
        <v>местные бюджеты</v>
      </c>
      <c r="N1308" s="268" t="str">
        <f t="shared" si="250"/>
        <v>иные источники</v>
      </c>
      <c r="O1308" s="522"/>
      <c r="P1308" s="268" t="str">
        <f>E1308</f>
        <v>федеральный бюджет</v>
      </c>
      <c r="Q1308" s="268" t="str">
        <f t="shared" ref="Q1308:S1308" si="251">F1308</f>
        <v>окружной бюджет</v>
      </c>
      <c r="R1308" s="268" t="str">
        <f t="shared" si="251"/>
        <v>местные бюджеты</v>
      </c>
      <c r="S1308" s="268" t="str">
        <f t="shared" si="251"/>
        <v>иные источники</v>
      </c>
      <c r="T1308" s="524"/>
      <c r="U1308" s="524"/>
    </row>
    <row r="1309" spans="1:21" s="284" customFormat="1" ht="11.25" x14ac:dyDescent="0.2">
      <c r="A1309" s="124">
        <v>1</v>
      </c>
      <c r="B1309" s="124">
        <v>2</v>
      </c>
      <c r="C1309" s="124">
        <v>3</v>
      </c>
      <c r="D1309" s="124">
        <v>4</v>
      </c>
      <c r="E1309" s="124">
        <v>5</v>
      </c>
      <c r="F1309" s="124">
        <v>6</v>
      </c>
      <c r="G1309" s="124">
        <v>7</v>
      </c>
      <c r="H1309" s="423">
        <v>8</v>
      </c>
      <c r="I1309" s="423">
        <v>9</v>
      </c>
      <c r="J1309" s="423">
        <v>10</v>
      </c>
      <c r="K1309" s="423">
        <v>11</v>
      </c>
      <c r="L1309" s="423">
        <v>12</v>
      </c>
      <c r="M1309" s="127">
        <v>13</v>
      </c>
      <c r="N1309" s="127">
        <v>14</v>
      </c>
      <c r="O1309" s="127">
        <v>15</v>
      </c>
      <c r="P1309" s="127">
        <v>16</v>
      </c>
      <c r="Q1309" s="127">
        <v>17</v>
      </c>
      <c r="R1309" s="127">
        <v>18</v>
      </c>
      <c r="S1309" s="127">
        <v>19</v>
      </c>
      <c r="T1309" s="127">
        <v>20</v>
      </c>
      <c r="U1309" s="127">
        <v>21</v>
      </c>
    </row>
    <row r="1310" spans="1:21" s="284" customFormat="1" ht="11.25" x14ac:dyDescent="0.15">
      <c r="A1310" s="518" t="s">
        <v>788</v>
      </c>
      <c r="B1310" s="518"/>
      <c r="C1310" s="518"/>
      <c r="D1310" s="518"/>
      <c r="E1310" s="518"/>
      <c r="F1310" s="518"/>
      <c r="G1310" s="518"/>
      <c r="H1310" s="518"/>
      <c r="I1310" s="518"/>
      <c r="J1310" s="518"/>
      <c r="K1310" s="518"/>
      <c r="L1310" s="518"/>
      <c r="M1310" s="518"/>
      <c r="N1310" s="518"/>
      <c r="O1310" s="518"/>
      <c r="P1310" s="518"/>
      <c r="Q1310" s="518"/>
      <c r="R1310" s="518"/>
      <c r="S1310" s="518"/>
      <c r="T1310" s="518"/>
      <c r="U1310" s="518"/>
    </row>
    <row r="1311" spans="1:21" s="284" customFormat="1" ht="23.25" customHeight="1" x14ac:dyDescent="0.15">
      <c r="A1311" s="297" t="str">
        <f>Лист4!A13</f>
        <v>всего, в том числе:</v>
      </c>
      <c r="B1311" s="297">
        <f>Лист4!B13</f>
        <v>0</v>
      </c>
      <c r="C1311" s="297">
        <f>Лист4!C13</f>
        <v>0</v>
      </c>
      <c r="D1311" s="359">
        <f t="shared" ref="D1311:H1311" si="252">E1311+F1311+G1311+H1311</f>
        <v>1840550.76</v>
      </c>
      <c r="E1311" s="359">
        <f t="shared" si="252"/>
        <v>945239.38</v>
      </c>
      <c r="F1311" s="359">
        <f t="shared" si="252"/>
        <v>497429.48000000004</v>
      </c>
      <c r="G1311" s="359">
        <f t="shared" si="252"/>
        <v>248714.74</v>
      </c>
      <c r="H1311" s="359">
        <f t="shared" si="252"/>
        <v>149167.16</v>
      </c>
      <c r="I1311" s="359">
        <v>49928</v>
      </c>
      <c r="J1311" s="359">
        <f>K1311+L1311+M1311+N1311</f>
        <v>49619.58</v>
      </c>
      <c r="K1311" s="234">
        <f>K1314+K1317+K1325+K1331+K1338+K1352+K1358</f>
        <v>0</v>
      </c>
      <c r="L1311" s="234">
        <f t="shared" ref="L1311:M1311" si="253">L1314+L1317+L1325+L1331+L1338+L1352+L1358</f>
        <v>49619.58</v>
      </c>
      <c r="M1311" s="234">
        <f t="shared" si="253"/>
        <v>0</v>
      </c>
      <c r="N1311" s="234">
        <f>N1314+N1317+N1325+N1331+N1338+N1352+N1358</f>
        <v>0</v>
      </c>
      <c r="O1311" s="359">
        <f>P1311+Q1311+R1311+S1311</f>
        <v>49619.58</v>
      </c>
      <c r="P1311" s="234">
        <f>P1314+P1317+P1325+P1331+P1338+P1352+P1358</f>
        <v>0</v>
      </c>
      <c r="Q1311" s="234">
        <f t="shared" ref="Q1311:S1311" si="254">Q1314+Q1317+Q1325+Q1331+Q1338+Q1352+Q1358</f>
        <v>49619.58</v>
      </c>
      <c r="R1311" s="234">
        <f t="shared" si="254"/>
        <v>0</v>
      </c>
      <c r="S1311" s="234">
        <f t="shared" si="254"/>
        <v>0</v>
      </c>
      <c r="T1311" s="270">
        <f>J1311/I1311</f>
        <v>0.99382270469476053</v>
      </c>
      <c r="U1311" s="270">
        <f>O1311/J1311</f>
        <v>1</v>
      </c>
    </row>
    <row r="1312" spans="1:21" s="285" customFormat="1" ht="60.75" hidden="1" customHeight="1" x14ac:dyDescent="0.25">
      <c r="A1312" s="297" t="str">
        <f>Лист4!A14</f>
        <v>Ответственный исполнитель: Департамент региональной политики Ненецкого автономного округа</v>
      </c>
      <c r="B1312" s="297">
        <f>Лист4!B14</f>
        <v>0</v>
      </c>
      <c r="C1312" s="297">
        <f>Лист4!C14</f>
        <v>0</v>
      </c>
      <c r="D1312" s="297">
        <f>Лист4!D14</f>
        <v>241711.5</v>
      </c>
      <c r="E1312" s="297">
        <f>Лист4!E14</f>
        <v>0</v>
      </c>
      <c r="F1312" s="297">
        <f>Лист4!F14</f>
        <v>241711.5</v>
      </c>
      <c r="G1312" s="297">
        <f>Лист4!G14</f>
        <v>0</v>
      </c>
      <c r="H1312" s="297">
        <f>Лист4!H14</f>
        <v>0</v>
      </c>
      <c r="I1312" s="137">
        <f>I1311-I1357</f>
        <v>49928</v>
      </c>
      <c r="J1312" s="359">
        <f t="shared" ref="J1312:J1364" si="255">K1312+L1312+M1312+N1312</f>
        <v>49619.58</v>
      </c>
      <c r="K1312" s="234"/>
      <c r="L1312" s="137">
        <f>L1311-L1357</f>
        <v>49619.58</v>
      </c>
      <c r="M1312" s="137"/>
      <c r="N1312" s="137"/>
      <c r="O1312" s="359">
        <f t="shared" ref="O1312:O1364" si="256">P1312+Q1312+R1312+S1312</f>
        <v>49619.58</v>
      </c>
      <c r="P1312" s="137"/>
      <c r="Q1312" s="137">
        <f>Q1311-Q1357</f>
        <v>49619.58</v>
      </c>
      <c r="R1312" s="137"/>
      <c r="S1312" s="137"/>
      <c r="T1312" s="270">
        <f t="shared" ref="T1312:T1363" si="257">J1312/I1312</f>
        <v>0.99382270469476053</v>
      </c>
      <c r="U1312" s="270">
        <f t="shared" ref="U1312:U1351" si="258">O1312/J1312</f>
        <v>1</v>
      </c>
    </row>
    <row r="1313" spans="1:22" s="287" customFormat="1" ht="43.5" hidden="1" customHeight="1" x14ac:dyDescent="0.2">
      <c r="A1313" s="297" t="str">
        <f>Лист4!A15</f>
        <v>Соисполнитель: Департамент финансов, экономики и имущества Ненецкого автономного округа</v>
      </c>
      <c r="B1313" s="297">
        <f>Лист4!B15</f>
        <v>0</v>
      </c>
      <c r="C1313" s="297">
        <f>Лист4!C15</f>
        <v>0</v>
      </c>
      <c r="D1313" s="297">
        <f>Лист4!D15</f>
        <v>5000</v>
      </c>
      <c r="E1313" s="297">
        <f>Лист4!E15</f>
        <v>0</v>
      </c>
      <c r="F1313" s="297">
        <f>Лист4!F15</f>
        <v>5000</v>
      </c>
      <c r="G1313" s="297">
        <f>Лист4!G15</f>
        <v>0</v>
      </c>
      <c r="H1313" s="297">
        <f>Лист4!H15</f>
        <v>0</v>
      </c>
      <c r="I1313" s="137">
        <f>I1357</f>
        <v>0</v>
      </c>
      <c r="J1313" s="359">
        <f t="shared" si="255"/>
        <v>0</v>
      </c>
      <c r="K1313" s="234"/>
      <c r="L1313" s="137">
        <f>L1357</f>
        <v>0</v>
      </c>
      <c r="M1313" s="137"/>
      <c r="N1313" s="137"/>
      <c r="O1313" s="359">
        <f t="shared" si="256"/>
        <v>0</v>
      </c>
      <c r="P1313" s="139"/>
      <c r="Q1313" s="137">
        <f>Q1357</f>
        <v>0</v>
      </c>
      <c r="R1313" s="139"/>
      <c r="S1313" s="139"/>
      <c r="T1313" s="270" t="s">
        <v>789</v>
      </c>
      <c r="U1313" s="270" t="s">
        <v>789</v>
      </c>
      <c r="V1313" s="286"/>
    </row>
    <row r="1314" spans="1:22" s="281" customFormat="1" ht="27" hidden="1" customHeight="1" x14ac:dyDescent="0.2">
      <c r="A1314" s="297" t="str">
        <f>Лист4!A16</f>
        <v>1. Отдельное мероприятие</v>
      </c>
      <c r="B1314" s="297">
        <f>Лист4!B16</f>
        <v>0</v>
      </c>
      <c r="C1314" s="297">
        <f>Лист4!C16</f>
        <v>0</v>
      </c>
      <c r="D1314" s="297">
        <f>Лист4!D16</f>
        <v>866</v>
      </c>
      <c r="E1314" s="297">
        <f>Лист4!E16</f>
        <v>0</v>
      </c>
      <c r="F1314" s="297">
        <f>Лист4!F16</f>
        <v>866</v>
      </c>
      <c r="G1314" s="297">
        <f>Лист4!G16</f>
        <v>0</v>
      </c>
      <c r="H1314" s="297">
        <f>Лист4!H16</f>
        <v>0</v>
      </c>
      <c r="I1314" s="234">
        <f>I1316</f>
        <v>202.08499999999998</v>
      </c>
      <c r="J1314" s="359">
        <f t="shared" si="255"/>
        <v>42.692999999999998</v>
      </c>
      <c r="K1314" s="234">
        <f>K1316</f>
        <v>0</v>
      </c>
      <c r="L1314" s="234">
        <f t="shared" ref="L1314:M1314" si="259">L1316</f>
        <v>42.692999999999998</v>
      </c>
      <c r="M1314" s="234">
        <f t="shared" si="259"/>
        <v>0</v>
      </c>
      <c r="N1314" s="234">
        <f>N1316</f>
        <v>0</v>
      </c>
      <c r="O1314" s="359">
        <f t="shared" si="256"/>
        <v>42.692999999999998</v>
      </c>
      <c r="P1314" s="234">
        <f>P1316</f>
        <v>0</v>
      </c>
      <c r="Q1314" s="234">
        <f t="shared" ref="Q1314:S1314" si="260">Q1316</f>
        <v>42.692999999999998</v>
      </c>
      <c r="R1314" s="234">
        <f t="shared" si="260"/>
        <v>0</v>
      </c>
      <c r="S1314" s="234">
        <f t="shared" si="260"/>
        <v>0</v>
      </c>
      <c r="T1314" s="270">
        <f t="shared" si="257"/>
        <v>0.21126258752505134</v>
      </c>
      <c r="U1314" s="270">
        <f t="shared" si="258"/>
        <v>1</v>
      </c>
    </row>
    <row r="1315" spans="1:22" s="281" customFormat="1" ht="63.75" hidden="1" customHeight="1" x14ac:dyDescent="0.2">
      <c r="A1315" s="297" t="str">
        <f>Лист4!A17</f>
        <v>Ответственный исполнитель: Департамент региональной политики Ненецкого автономного округа</v>
      </c>
      <c r="B1315" s="297">
        <f>Лист4!B17</f>
        <v>0</v>
      </c>
      <c r="C1315" s="297">
        <f>Лист4!C17</f>
        <v>0</v>
      </c>
      <c r="D1315" s="297">
        <f>Лист4!D17</f>
        <v>0</v>
      </c>
      <c r="E1315" s="297">
        <f>Лист4!E17</f>
        <v>0</v>
      </c>
      <c r="F1315" s="297">
        <f>Лист4!F17</f>
        <v>0</v>
      </c>
      <c r="G1315" s="297">
        <f>Лист4!G17</f>
        <v>0</v>
      </c>
      <c r="H1315" s="297">
        <f>Лист4!H17</f>
        <v>0</v>
      </c>
      <c r="I1315" s="137"/>
      <c r="J1315" s="359"/>
      <c r="K1315" s="234"/>
      <c r="L1315" s="137"/>
      <c r="M1315" s="137"/>
      <c r="N1315" s="137"/>
      <c r="O1315" s="359"/>
      <c r="P1315" s="137"/>
      <c r="Q1315" s="137"/>
      <c r="R1315" s="137"/>
      <c r="S1315" s="137"/>
      <c r="T1315" s="270"/>
      <c r="U1315" s="270"/>
    </row>
    <row r="1316" spans="1:22" s="287" customFormat="1" ht="84.75" hidden="1" customHeight="1" x14ac:dyDescent="0.2">
      <c r="A1316" s="297" t="str">
        <f>Лист4!A18</f>
        <v>1.1. Обеспечение Общественной палаты Ненецкого автономного округа транспортными, коммунальными услугами, услугами связи, оборудованием, программным обеспечением и канцелярскими принадлежностями</v>
      </c>
      <c r="B1316" s="297" t="str">
        <f>Лист4!B18</f>
        <v>январь</v>
      </c>
      <c r="C1316" s="297" t="str">
        <f>Лист4!C18</f>
        <v>декабрь</v>
      </c>
      <c r="D1316" s="297">
        <f>Лист4!D18</f>
        <v>866</v>
      </c>
      <c r="E1316" s="297">
        <f>Лист4!E18</f>
        <v>0</v>
      </c>
      <c r="F1316" s="297">
        <f>Лист4!F18</f>
        <v>866</v>
      </c>
      <c r="G1316" s="297">
        <f>Лист4!G18</f>
        <v>0</v>
      </c>
      <c r="H1316" s="297">
        <f>Лист4!H18</f>
        <v>0</v>
      </c>
      <c r="I1316" s="137">
        <f>49+5.6+21+1.46+47.1+77.925</f>
        <v>202.08499999999998</v>
      </c>
      <c r="J1316" s="359">
        <f t="shared" si="255"/>
        <v>42.692999999999998</v>
      </c>
      <c r="K1316" s="234"/>
      <c r="L1316" s="137">
        <f>30.444+3.035+9.214</f>
        <v>42.692999999999998</v>
      </c>
      <c r="M1316" s="137"/>
      <c r="N1316" s="137"/>
      <c r="O1316" s="359">
        <f t="shared" si="256"/>
        <v>42.692999999999998</v>
      </c>
      <c r="P1316" s="137"/>
      <c r="Q1316" s="137">
        <f>L1316</f>
        <v>42.692999999999998</v>
      </c>
      <c r="R1316" s="137"/>
      <c r="S1316" s="137"/>
      <c r="T1316" s="270">
        <f t="shared" si="257"/>
        <v>0.21126258752505134</v>
      </c>
      <c r="U1316" s="270">
        <f t="shared" si="258"/>
        <v>1</v>
      </c>
      <c r="V1316" s="286"/>
    </row>
    <row r="1317" spans="1:22" s="287" customFormat="1" ht="78.75" customHeight="1" x14ac:dyDescent="0.2">
      <c r="A1317" s="297" t="str">
        <f>Лист4!A19</f>
        <v>2. Подпрограмма 1 «Укрепление единства российской нации и этнокультурное развитие народов России в Ненецком автономном округе»</v>
      </c>
      <c r="B1317" s="297">
        <f>Лист4!B19</f>
        <v>0</v>
      </c>
      <c r="C1317" s="297">
        <f>Лист4!C19</f>
        <v>0</v>
      </c>
      <c r="D1317" s="297">
        <f>Лист4!D19</f>
        <v>1423</v>
      </c>
      <c r="E1317" s="297">
        <f>Лист4!E19</f>
        <v>0</v>
      </c>
      <c r="F1317" s="297">
        <f>Лист4!F19</f>
        <v>1423</v>
      </c>
      <c r="G1317" s="297">
        <f>Лист4!G19</f>
        <v>0</v>
      </c>
      <c r="H1317" s="297">
        <f>Лист4!H19</f>
        <v>0</v>
      </c>
      <c r="I1317" s="234">
        <f t="shared" ref="I1317" si="261">I1321+I1322+I1323+I1324</f>
        <v>0</v>
      </c>
      <c r="J1317" s="359">
        <f t="shared" si="255"/>
        <v>0</v>
      </c>
      <c r="K1317" s="234">
        <f>K1321+K1322+K1323+K1324</f>
        <v>0</v>
      </c>
      <c r="L1317" s="234">
        <f t="shared" ref="L1317:N1317" si="262">L1321+L1322+L1323+L1324</f>
        <v>0</v>
      </c>
      <c r="M1317" s="234">
        <f t="shared" si="262"/>
        <v>0</v>
      </c>
      <c r="N1317" s="234">
        <f t="shared" si="262"/>
        <v>0</v>
      </c>
      <c r="O1317" s="359">
        <f t="shared" si="256"/>
        <v>0</v>
      </c>
      <c r="P1317" s="234">
        <f>P1321+P1322+P1323+P1324</f>
        <v>0</v>
      </c>
      <c r="Q1317" s="234">
        <f t="shared" ref="Q1317:S1317" si="263">Q1321+Q1322+Q1323+Q1324</f>
        <v>0</v>
      </c>
      <c r="R1317" s="234">
        <f t="shared" si="263"/>
        <v>0</v>
      </c>
      <c r="S1317" s="234">
        <f t="shared" si="263"/>
        <v>0</v>
      </c>
      <c r="T1317" s="270" t="s">
        <v>789</v>
      </c>
      <c r="U1317" s="270" t="s">
        <v>789</v>
      </c>
      <c r="V1317" s="286"/>
    </row>
    <row r="1318" spans="1:22" s="281" customFormat="1" ht="27.75" hidden="1" customHeight="1" x14ac:dyDescent="0.2">
      <c r="A1318" s="297" t="str">
        <f>Лист4!A20</f>
        <v>всего, в том числе:</v>
      </c>
      <c r="B1318" s="297">
        <f>Лист4!B20</f>
        <v>0</v>
      </c>
      <c r="C1318" s="297">
        <f>Лист4!C20</f>
        <v>0</v>
      </c>
      <c r="D1318" s="297">
        <f>Лист4!D20</f>
        <v>0</v>
      </c>
      <c r="E1318" s="297">
        <f>Лист4!E20</f>
        <v>0</v>
      </c>
      <c r="F1318" s="297">
        <f>Лист4!F20</f>
        <v>0</v>
      </c>
      <c r="G1318" s="297">
        <f>Лист4!G20</f>
        <v>0</v>
      </c>
      <c r="H1318" s="297">
        <f>Лист4!H20</f>
        <v>0</v>
      </c>
      <c r="I1318" s="137"/>
      <c r="J1318" s="359"/>
      <c r="K1318" s="234"/>
      <c r="L1318" s="137"/>
      <c r="M1318" s="137"/>
      <c r="N1318" s="137"/>
      <c r="O1318" s="359"/>
      <c r="P1318" s="137"/>
      <c r="Q1318" s="137"/>
      <c r="R1318" s="137"/>
      <c r="S1318" s="137"/>
      <c r="T1318" s="270"/>
      <c r="U1318" s="270"/>
      <c r="V1318" s="286"/>
    </row>
    <row r="1319" spans="1:22" s="285" customFormat="1" ht="54.75" hidden="1" customHeight="1" x14ac:dyDescent="0.25">
      <c r="A1319" s="297" t="str">
        <f>Лист4!A21</f>
        <v>Ответственный исполнитель: Департамент региональной политики Ненецкого автономного округа</v>
      </c>
      <c r="B1319" s="297">
        <f>Лист4!B21</f>
        <v>0</v>
      </c>
      <c r="C1319" s="297">
        <f>Лист4!C21</f>
        <v>0</v>
      </c>
      <c r="D1319" s="297">
        <f>Лист4!D21</f>
        <v>0</v>
      </c>
      <c r="E1319" s="297">
        <f>Лист4!E21</f>
        <v>0</v>
      </c>
      <c r="F1319" s="297">
        <f>Лист4!F21</f>
        <v>0</v>
      </c>
      <c r="G1319" s="297">
        <f>Лист4!G21</f>
        <v>0</v>
      </c>
      <c r="H1319" s="297">
        <f>Лист4!H21</f>
        <v>0</v>
      </c>
      <c r="I1319" s="137"/>
      <c r="J1319" s="359"/>
      <c r="K1319" s="234"/>
      <c r="L1319" s="137"/>
      <c r="M1319" s="137"/>
      <c r="N1319" s="137"/>
      <c r="O1319" s="359"/>
      <c r="P1319" s="137"/>
      <c r="Q1319" s="137"/>
      <c r="R1319" s="137"/>
      <c r="S1319" s="137"/>
      <c r="T1319" s="270"/>
      <c r="U1319" s="270"/>
    </row>
    <row r="1320" spans="1:22" s="281" customFormat="1" ht="50.25" hidden="1" customHeight="1" x14ac:dyDescent="0.2">
      <c r="A1320" s="297" t="str">
        <f>Лист4!A22</f>
        <v>Участник: органы местного самоуправления Ненецкого автономного округа</v>
      </c>
      <c r="B1320" s="297">
        <f>Лист4!B22</f>
        <v>0</v>
      </c>
      <c r="C1320" s="297">
        <f>Лист4!C22</f>
        <v>0</v>
      </c>
      <c r="D1320" s="297">
        <f>Лист4!D22</f>
        <v>0</v>
      </c>
      <c r="E1320" s="297">
        <f>Лист4!E22</f>
        <v>0</v>
      </c>
      <c r="F1320" s="297">
        <f>Лист4!F22</f>
        <v>0</v>
      </c>
      <c r="G1320" s="297">
        <f>Лист4!G22</f>
        <v>0</v>
      </c>
      <c r="H1320" s="297">
        <f>Лист4!H22</f>
        <v>0</v>
      </c>
      <c r="I1320" s="137"/>
      <c r="J1320" s="359"/>
      <c r="K1320" s="234"/>
      <c r="L1320" s="137"/>
      <c r="M1320" s="137"/>
      <c r="N1320" s="137"/>
      <c r="O1320" s="359"/>
      <c r="P1320" s="137"/>
      <c r="Q1320" s="137"/>
      <c r="R1320" s="137"/>
      <c r="S1320" s="137"/>
      <c r="T1320" s="270"/>
      <c r="U1320" s="270"/>
    </row>
    <row r="1321" spans="1:22" s="287" customFormat="1" ht="93.75" hidden="1" customHeight="1" x14ac:dyDescent="0.2">
      <c r="A1321" s="297" t="str">
        <f>Лист4!A23</f>
        <v>2.1. Организация и проведение семинаров и консультационных мероприятий по вопросам снятия межэтнической напряженности, этноконфликтогенности, искоренению проявлений экстремизма, национальной розни</v>
      </c>
      <c r="B1321" s="297" t="str">
        <f>Лист4!B23</f>
        <v>январь</v>
      </c>
      <c r="C1321" s="297" t="str">
        <f>Лист4!C23</f>
        <v>октябрь</v>
      </c>
      <c r="D1321" s="297">
        <f>Лист4!D23</f>
        <v>84.8</v>
      </c>
      <c r="E1321" s="297">
        <f>Лист4!E23</f>
        <v>0</v>
      </c>
      <c r="F1321" s="297">
        <f>Лист4!F23</f>
        <v>84.8</v>
      </c>
      <c r="G1321" s="297">
        <f>Лист4!G23</f>
        <v>0</v>
      </c>
      <c r="H1321" s="297">
        <f>Лист4!H23</f>
        <v>0</v>
      </c>
      <c r="I1321" s="137">
        <v>0</v>
      </c>
      <c r="J1321" s="359">
        <f t="shared" si="255"/>
        <v>0</v>
      </c>
      <c r="K1321" s="234"/>
      <c r="L1321" s="137">
        <v>0</v>
      </c>
      <c r="M1321" s="137"/>
      <c r="N1321" s="137"/>
      <c r="O1321" s="359">
        <f t="shared" si="256"/>
        <v>0</v>
      </c>
      <c r="P1321" s="139"/>
      <c r="Q1321" s="137">
        <v>0</v>
      </c>
      <c r="R1321" s="137"/>
      <c r="S1321" s="137"/>
      <c r="T1321" s="270" t="s">
        <v>789</v>
      </c>
      <c r="U1321" s="270" t="s">
        <v>789</v>
      </c>
      <c r="V1321" s="286"/>
    </row>
    <row r="1322" spans="1:22" s="281" customFormat="1" ht="123" hidden="1" customHeight="1" x14ac:dyDescent="0.2">
      <c r="A1322" s="297" t="str">
        <f>Лист4!A24</f>
        <v>2.2. Предоставление на конкурсной основе субсидий (грантов) социально ориентированным организациям Ненецкого автономного округа, реализующим проекты в сфере развития межнациональных отношений и социально ориентированным организациям, представляющим интересы коренных малочисленных народов Севера</v>
      </c>
      <c r="B1322" s="297" t="str">
        <f>Лист4!B24</f>
        <v>январь</v>
      </c>
      <c r="C1322" s="297" t="str">
        <f>Лист4!C24</f>
        <v>март</v>
      </c>
      <c r="D1322" s="297">
        <f>Лист4!D24</f>
        <v>900</v>
      </c>
      <c r="E1322" s="297">
        <f>Лист4!E24</f>
        <v>0</v>
      </c>
      <c r="F1322" s="297">
        <f>Лист4!F24</f>
        <v>900</v>
      </c>
      <c r="G1322" s="297">
        <f>Лист4!G24</f>
        <v>0</v>
      </c>
      <c r="H1322" s="297">
        <f>Лист4!H24</f>
        <v>0</v>
      </c>
      <c r="I1322" s="137">
        <v>0</v>
      </c>
      <c r="J1322" s="359">
        <f t="shared" si="255"/>
        <v>0</v>
      </c>
      <c r="K1322" s="234"/>
      <c r="L1322" s="137">
        <v>0</v>
      </c>
      <c r="M1322" s="137"/>
      <c r="N1322" s="137"/>
      <c r="O1322" s="359">
        <f t="shared" si="256"/>
        <v>0</v>
      </c>
      <c r="P1322" s="137"/>
      <c r="Q1322" s="137">
        <v>0</v>
      </c>
      <c r="R1322" s="137"/>
      <c r="S1322" s="137"/>
      <c r="T1322" s="270" t="s">
        <v>789</v>
      </c>
      <c r="U1322" s="270" t="s">
        <v>789</v>
      </c>
    </row>
    <row r="1323" spans="1:22" s="287" customFormat="1" ht="81" hidden="1" customHeight="1" x14ac:dyDescent="0.2">
      <c r="A1323" s="297" t="str">
        <f>Лист4!A25</f>
        <v>2.3. Проведение социологического исследования по изучению общественного мнения по вопросам толерантного (уважительного) поведения населения Ненецкого автономного округа</v>
      </c>
      <c r="B1323" s="297" t="str">
        <f>Лист4!B25</f>
        <v>октябрь</v>
      </c>
      <c r="C1323" s="297" t="str">
        <f>Лист4!C25</f>
        <v>декабрь</v>
      </c>
      <c r="D1323" s="297">
        <f>Лист4!D25</f>
        <v>328.5</v>
      </c>
      <c r="E1323" s="297">
        <f>Лист4!E25</f>
        <v>0</v>
      </c>
      <c r="F1323" s="297">
        <f>Лист4!F25</f>
        <v>328.5</v>
      </c>
      <c r="G1323" s="297">
        <f>Лист4!G25</f>
        <v>0</v>
      </c>
      <c r="H1323" s="297">
        <f>Лист4!H25</f>
        <v>0</v>
      </c>
      <c r="I1323" s="137">
        <v>0</v>
      </c>
      <c r="J1323" s="359">
        <f t="shared" si="255"/>
        <v>0</v>
      </c>
      <c r="K1323" s="234"/>
      <c r="L1323" s="137">
        <v>0</v>
      </c>
      <c r="M1323" s="137"/>
      <c r="N1323" s="137"/>
      <c r="O1323" s="359">
        <f t="shared" si="256"/>
        <v>0</v>
      </c>
      <c r="P1323" s="137"/>
      <c r="Q1323" s="137">
        <v>0</v>
      </c>
      <c r="R1323" s="137"/>
      <c r="S1323" s="137"/>
      <c r="T1323" s="270" t="s">
        <v>789</v>
      </c>
      <c r="U1323" s="270" t="s">
        <v>789</v>
      </c>
      <c r="V1323" s="286"/>
    </row>
    <row r="1324" spans="1:22" s="287" customFormat="1" ht="147" hidden="1" customHeight="1" x14ac:dyDescent="0.2">
      <c r="A1324" s="297" t="str">
        <f>Лист4!A26</f>
        <v>2.4. Оказание содействия участию представителей организаций Ненецкого автономного округа, осуществляющих деятельность в сфере межнациональных и межконфессиональных отношений, в межрегиональных и международных мероприятиях по вопросам межнациональных и межконфессиональных отношений за пределами Ненецкого автономного округа</v>
      </c>
      <c r="B1324" s="297" t="str">
        <f>Лист4!B26</f>
        <v>март</v>
      </c>
      <c r="C1324" s="297" t="str">
        <f>Лист4!C26</f>
        <v>декабрь</v>
      </c>
      <c r="D1324" s="297">
        <f>Лист4!D26</f>
        <v>109.7</v>
      </c>
      <c r="E1324" s="297">
        <f>Лист4!E26</f>
        <v>0</v>
      </c>
      <c r="F1324" s="297">
        <f>Лист4!F26</f>
        <v>109.7</v>
      </c>
      <c r="G1324" s="297">
        <f>Лист4!G26</f>
        <v>0</v>
      </c>
      <c r="H1324" s="297">
        <f>Лист4!H26</f>
        <v>0</v>
      </c>
      <c r="I1324" s="137">
        <v>0</v>
      </c>
      <c r="J1324" s="359">
        <f t="shared" si="255"/>
        <v>0</v>
      </c>
      <c r="K1324" s="234"/>
      <c r="L1324" s="137">
        <v>0</v>
      </c>
      <c r="M1324" s="137"/>
      <c r="N1324" s="137"/>
      <c r="O1324" s="359">
        <f t="shared" si="256"/>
        <v>0</v>
      </c>
      <c r="P1324" s="137"/>
      <c r="Q1324" s="137">
        <v>0</v>
      </c>
      <c r="R1324" s="137"/>
      <c r="S1324" s="137"/>
      <c r="T1324" s="270" t="s">
        <v>789</v>
      </c>
      <c r="U1324" s="270" t="s">
        <v>789</v>
      </c>
      <c r="V1324" s="286"/>
    </row>
    <row r="1325" spans="1:22" s="281" customFormat="1" ht="52.5" customHeight="1" x14ac:dyDescent="0.2">
      <c r="A1325" s="297" t="str">
        <f>Лист4!A27</f>
        <v>3. Подпрограмма 2 «Государственная поддержка социально ориентированных некоммерческих организаций»</v>
      </c>
      <c r="B1325" s="297">
        <f>Лист4!B27</f>
        <v>0</v>
      </c>
      <c r="C1325" s="297">
        <f>Лист4!C27</f>
        <v>0</v>
      </c>
      <c r="D1325" s="297">
        <f>Лист4!D27</f>
        <v>9724</v>
      </c>
      <c r="E1325" s="297">
        <f>Лист4!E27</f>
        <v>0</v>
      </c>
      <c r="F1325" s="297">
        <f>Лист4!F27</f>
        <v>9724</v>
      </c>
      <c r="G1325" s="297">
        <f>Лист4!G27</f>
        <v>0</v>
      </c>
      <c r="H1325" s="297">
        <f>Лист4!H27</f>
        <v>0</v>
      </c>
      <c r="I1325" s="234">
        <f t="shared" ref="I1325" si="264">I1328+I1329+I1330</f>
        <v>2076.8870000000002</v>
      </c>
      <c r="J1325" s="359">
        <f t="shared" si="255"/>
        <v>2076.8870000000002</v>
      </c>
      <c r="K1325" s="234">
        <f>K1328+K1329+K1330</f>
        <v>0</v>
      </c>
      <c r="L1325" s="234">
        <f t="shared" ref="L1325:N1325" si="265">L1328+L1329+L1330</f>
        <v>2076.8870000000002</v>
      </c>
      <c r="M1325" s="234">
        <f t="shared" si="265"/>
        <v>0</v>
      </c>
      <c r="N1325" s="234">
        <f t="shared" si="265"/>
        <v>0</v>
      </c>
      <c r="O1325" s="359">
        <f t="shared" si="256"/>
        <v>2076.8870000000002</v>
      </c>
      <c r="P1325" s="234">
        <f>P1328+P1329+P1330</f>
        <v>0</v>
      </c>
      <c r="Q1325" s="234">
        <f t="shared" ref="Q1325:S1325" si="266">Q1328+Q1329+Q1330</f>
        <v>2076.8870000000002</v>
      </c>
      <c r="R1325" s="234">
        <f t="shared" si="266"/>
        <v>0</v>
      </c>
      <c r="S1325" s="234">
        <f t="shared" si="266"/>
        <v>0</v>
      </c>
      <c r="T1325" s="270">
        <f t="shared" si="257"/>
        <v>1</v>
      </c>
      <c r="U1325" s="270">
        <f t="shared" si="258"/>
        <v>1</v>
      </c>
      <c r="V1325" s="286"/>
    </row>
    <row r="1326" spans="1:22" s="281" customFormat="1" ht="47.25" hidden="1" customHeight="1" x14ac:dyDescent="0.2">
      <c r="A1326" s="297" t="str">
        <f>Лист4!A28</f>
        <v>всего, в том числе:</v>
      </c>
      <c r="B1326" s="297">
        <f>Лист4!B28</f>
        <v>0</v>
      </c>
      <c r="C1326" s="297">
        <f>Лист4!C28</f>
        <v>0</v>
      </c>
      <c r="D1326" s="297">
        <f>Лист4!D28</f>
        <v>0</v>
      </c>
      <c r="E1326" s="297">
        <f>Лист4!E28</f>
        <v>0</v>
      </c>
      <c r="F1326" s="297">
        <f>Лист4!F28</f>
        <v>0</v>
      </c>
      <c r="G1326" s="297">
        <f>Лист4!G28</f>
        <v>0</v>
      </c>
      <c r="H1326" s="297">
        <f>Лист4!H28</f>
        <v>0</v>
      </c>
      <c r="I1326" s="137"/>
      <c r="J1326" s="359"/>
      <c r="K1326" s="234"/>
      <c r="L1326" s="137"/>
      <c r="M1326" s="137"/>
      <c r="N1326" s="137"/>
      <c r="O1326" s="359"/>
      <c r="P1326" s="137"/>
      <c r="Q1326" s="137"/>
      <c r="R1326" s="137"/>
      <c r="S1326" s="137"/>
      <c r="T1326" s="270"/>
      <c r="U1326" s="270"/>
    </row>
    <row r="1327" spans="1:22" s="281" customFormat="1" ht="57" hidden="1" customHeight="1" x14ac:dyDescent="0.2">
      <c r="A1327" s="297" t="str">
        <f>Лист4!A29</f>
        <v>Ответственный исполнитель: Департамент региональной политики Ненецкого автономного округа</v>
      </c>
      <c r="B1327" s="297">
        <f>Лист4!B29</f>
        <v>0</v>
      </c>
      <c r="C1327" s="297">
        <f>Лист4!C29</f>
        <v>0</v>
      </c>
      <c r="D1327" s="297">
        <f>Лист4!D29</f>
        <v>0</v>
      </c>
      <c r="E1327" s="297">
        <f>Лист4!E29</f>
        <v>0</v>
      </c>
      <c r="F1327" s="297">
        <f>Лист4!F29</f>
        <v>0</v>
      </c>
      <c r="G1327" s="297">
        <f>Лист4!G29</f>
        <v>0</v>
      </c>
      <c r="H1327" s="297">
        <f>Лист4!H29</f>
        <v>0</v>
      </c>
      <c r="I1327" s="137"/>
      <c r="J1327" s="359"/>
      <c r="K1327" s="234"/>
      <c r="L1327" s="137"/>
      <c r="M1327" s="137"/>
      <c r="N1327" s="137"/>
      <c r="O1327" s="359"/>
      <c r="P1327" s="137"/>
      <c r="Q1327" s="137"/>
      <c r="R1327" s="137"/>
      <c r="S1327" s="137"/>
      <c r="T1327" s="270"/>
      <c r="U1327" s="270"/>
    </row>
    <row r="1328" spans="1:22" s="281" customFormat="1" ht="57.75" hidden="1" customHeight="1" x14ac:dyDescent="0.2">
      <c r="A1328" s="297" t="str">
        <f>Лист4!A30</f>
        <v>3.1. Предоставление на конкурсной основе субсидий (грантов) на реализацию социальных проектов СО НКО</v>
      </c>
      <c r="B1328" s="297" t="str">
        <f>Лист4!B30</f>
        <v>январь</v>
      </c>
      <c r="C1328" s="297" t="str">
        <f>Лист4!C30</f>
        <v>июнь</v>
      </c>
      <c r="D1328" s="297">
        <f>Лист4!D30</f>
        <v>7200</v>
      </c>
      <c r="E1328" s="297">
        <f>Лист4!E30</f>
        <v>0</v>
      </c>
      <c r="F1328" s="297">
        <f>Лист4!F30</f>
        <v>7200</v>
      </c>
      <c r="G1328" s="297">
        <f>Лист4!G30</f>
        <v>0</v>
      </c>
      <c r="H1328" s="297">
        <f>Лист4!H30</f>
        <v>0</v>
      </c>
      <c r="I1328" s="137">
        <v>1761.2270000000001</v>
      </c>
      <c r="J1328" s="359">
        <f t="shared" si="255"/>
        <v>1761.2270000000001</v>
      </c>
      <c r="K1328" s="234"/>
      <c r="L1328" s="137">
        <v>1761.2270000000001</v>
      </c>
      <c r="M1328" s="137"/>
      <c r="N1328" s="137"/>
      <c r="O1328" s="359">
        <f t="shared" si="256"/>
        <v>1761.2270000000001</v>
      </c>
      <c r="P1328" s="137"/>
      <c r="Q1328" s="137">
        <v>1761.2270000000001</v>
      </c>
      <c r="R1328" s="137"/>
      <c r="S1328" s="137"/>
      <c r="T1328" s="270">
        <f t="shared" si="257"/>
        <v>1</v>
      </c>
      <c r="U1328" s="270">
        <f t="shared" si="258"/>
        <v>1</v>
      </c>
    </row>
    <row r="1329" spans="1:22" s="281" customFormat="1" ht="45.75" hidden="1" customHeight="1" x14ac:dyDescent="0.2">
      <c r="A1329" s="297" t="str">
        <f>Лист4!A31</f>
        <v>3.2. Предоставление на конкурсной основе субсидий СО НКО на организацию деятельности</v>
      </c>
      <c r="B1329" s="297" t="str">
        <f>Лист4!B31</f>
        <v>январь</v>
      </c>
      <c r="C1329" s="297" t="str">
        <f>Лист4!C31</f>
        <v>июнь</v>
      </c>
      <c r="D1329" s="297">
        <f>Лист4!D31</f>
        <v>2000</v>
      </c>
      <c r="E1329" s="297">
        <f>Лист4!E31</f>
        <v>0</v>
      </c>
      <c r="F1329" s="297">
        <f>Лист4!F31</f>
        <v>2000</v>
      </c>
      <c r="G1329" s="297">
        <f>Лист4!G31</f>
        <v>0</v>
      </c>
      <c r="H1329" s="297">
        <f>Лист4!H31</f>
        <v>0</v>
      </c>
      <c r="I1329" s="137">
        <v>315.66000000000003</v>
      </c>
      <c r="J1329" s="359">
        <f t="shared" si="255"/>
        <v>315.66000000000003</v>
      </c>
      <c r="K1329" s="234"/>
      <c r="L1329" s="137">
        <v>315.66000000000003</v>
      </c>
      <c r="M1329" s="137"/>
      <c r="N1329" s="137"/>
      <c r="O1329" s="359">
        <f t="shared" si="256"/>
        <v>315.66000000000003</v>
      </c>
      <c r="P1329" s="137"/>
      <c r="Q1329" s="137">
        <v>315.66000000000003</v>
      </c>
      <c r="R1329" s="137"/>
      <c r="S1329" s="137"/>
      <c r="T1329" s="270">
        <f t="shared" si="257"/>
        <v>1</v>
      </c>
      <c r="U1329" s="270">
        <f t="shared" si="258"/>
        <v>1</v>
      </c>
    </row>
    <row r="1330" spans="1:22" s="287" customFormat="1" ht="55.5" hidden="1" customHeight="1" x14ac:dyDescent="0.2">
      <c r="A1330" s="297" t="str">
        <f>Лист4!A32</f>
        <v>3.3. Организация и проведение методических и консультационных мероприятий для представителей СО НКО</v>
      </c>
      <c r="B1330" s="297" t="str">
        <f>Лист4!B32</f>
        <v>июнь</v>
      </c>
      <c r="C1330" s="297" t="str">
        <f>Лист4!C32</f>
        <v>декабрь</v>
      </c>
      <c r="D1330" s="297">
        <f>Лист4!D32</f>
        <v>524</v>
      </c>
      <c r="E1330" s="297">
        <f>Лист4!E32</f>
        <v>0</v>
      </c>
      <c r="F1330" s="297">
        <f>Лист4!F32</f>
        <v>524</v>
      </c>
      <c r="G1330" s="297">
        <f>Лист4!G32</f>
        <v>0</v>
      </c>
      <c r="H1330" s="297">
        <f>Лист4!H32</f>
        <v>0</v>
      </c>
      <c r="I1330" s="137">
        <v>0</v>
      </c>
      <c r="J1330" s="359">
        <f t="shared" si="255"/>
        <v>0</v>
      </c>
      <c r="K1330" s="234"/>
      <c r="L1330" s="137">
        <v>0</v>
      </c>
      <c r="M1330" s="137"/>
      <c r="N1330" s="137"/>
      <c r="O1330" s="359">
        <f t="shared" si="256"/>
        <v>0</v>
      </c>
      <c r="P1330" s="137"/>
      <c r="Q1330" s="137">
        <v>0</v>
      </c>
      <c r="R1330" s="137"/>
      <c r="S1330" s="137"/>
      <c r="T1330" s="270" t="s">
        <v>789</v>
      </c>
      <c r="U1330" s="270" t="s">
        <v>789</v>
      </c>
      <c r="V1330" s="286"/>
    </row>
    <row r="1331" spans="1:22" s="281" customFormat="1" ht="62.25" customHeight="1" x14ac:dyDescent="0.2">
      <c r="A1331" s="297" t="str">
        <f>Лист4!A33</f>
        <v>4. Подпрограмма 3 «Содействие развитию международных и межрегиональных связей Ненецкого автономного округа»</v>
      </c>
      <c r="B1331" s="297">
        <f>Лист4!B33</f>
        <v>0</v>
      </c>
      <c r="C1331" s="297">
        <f>Лист4!C33</f>
        <v>0</v>
      </c>
      <c r="D1331" s="297">
        <f>Лист4!D33</f>
        <v>2926.6</v>
      </c>
      <c r="E1331" s="297">
        <f>Лист4!E33</f>
        <v>0</v>
      </c>
      <c r="F1331" s="297">
        <f>Лист4!F33</f>
        <v>2926.6</v>
      </c>
      <c r="G1331" s="297">
        <f>Лист4!G33</f>
        <v>0</v>
      </c>
      <c r="H1331" s="297">
        <f>Лист4!H33</f>
        <v>0</v>
      </c>
      <c r="I1331" s="234">
        <f t="shared" ref="I1331" si="267">I1334+I1335+I1336+I1337</f>
        <v>0</v>
      </c>
      <c r="J1331" s="359">
        <f t="shared" si="255"/>
        <v>0</v>
      </c>
      <c r="K1331" s="234">
        <f>K1334+K1335+K1336+K1337</f>
        <v>0</v>
      </c>
      <c r="L1331" s="234">
        <f t="shared" ref="L1331:N1331" si="268">L1334+L1335+L1336+L1337</f>
        <v>0</v>
      </c>
      <c r="M1331" s="234">
        <f t="shared" si="268"/>
        <v>0</v>
      </c>
      <c r="N1331" s="234">
        <f t="shared" si="268"/>
        <v>0</v>
      </c>
      <c r="O1331" s="359">
        <f t="shared" si="256"/>
        <v>0</v>
      </c>
      <c r="P1331" s="234">
        <f>P1334+P1335+P1336+P1337</f>
        <v>0</v>
      </c>
      <c r="Q1331" s="234">
        <f t="shared" ref="Q1331:S1331" si="269">Q1334+Q1335+Q1336+Q1337</f>
        <v>0</v>
      </c>
      <c r="R1331" s="234">
        <f t="shared" si="269"/>
        <v>0</v>
      </c>
      <c r="S1331" s="234">
        <f t="shared" si="269"/>
        <v>0</v>
      </c>
      <c r="T1331" s="270" t="s">
        <v>789</v>
      </c>
      <c r="U1331" s="270" t="s">
        <v>789</v>
      </c>
    </row>
    <row r="1332" spans="1:22" s="281" customFormat="1" ht="27" hidden="1" customHeight="1" x14ac:dyDescent="0.2">
      <c r="A1332" s="297" t="str">
        <f>Лист4!A34</f>
        <v>всего, в том числе:</v>
      </c>
      <c r="B1332" s="297">
        <f>Лист4!B34</f>
        <v>0</v>
      </c>
      <c r="C1332" s="297">
        <f>Лист4!C34</f>
        <v>0</v>
      </c>
      <c r="D1332" s="297">
        <f>Лист4!D34</f>
        <v>0</v>
      </c>
      <c r="E1332" s="297">
        <f>Лист4!E34</f>
        <v>0</v>
      </c>
      <c r="F1332" s="297">
        <f>Лист4!F34</f>
        <v>0</v>
      </c>
      <c r="G1332" s="297">
        <f>Лист4!G34</f>
        <v>0</v>
      </c>
      <c r="H1332" s="297">
        <f>Лист4!H34</f>
        <v>0</v>
      </c>
      <c r="I1332" s="137"/>
      <c r="J1332" s="359"/>
      <c r="K1332" s="234"/>
      <c r="L1332" s="137"/>
      <c r="M1332" s="137"/>
      <c r="N1332" s="137"/>
      <c r="O1332" s="359"/>
      <c r="P1332" s="137"/>
      <c r="Q1332" s="137"/>
      <c r="R1332" s="137"/>
      <c r="S1332" s="137"/>
      <c r="T1332" s="270"/>
      <c r="U1332" s="270"/>
    </row>
    <row r="1333" spans="1:22" s="281" customFormat="1" ht="65.25" hidden="1" customHeight="1" x14ac:dyDescent="0.2">
      <c r="A1333" s="297" t="str">
        <f>Лист4!A35</f>
        <v>Ответственный исполнитель: Департамент региональной политики Ненецкого автономного округа</v>
      </c>
      <c r="B1333" s="297">
        <f>Лист4!B35</f>
        <v>0</v>
      </c>
      <c r="C1333" s="297">
        <f>Лист4!C35</f>
        <v>0</v>
      </c>
      <c r="D1333" s="297">
        <f>Лист4!D35</f>
        <v>0</v>
      </c>
      <c r="E1333" s="297">
        <f>Лист4!E35</f>
        <v>0</v>
      </c>
      <c r="F1333" s="297">
        <f>Лист4!F35</f>
        <v>0</v>
      </c>
      <c r="G1333" s="297">
        <f>Лист4!G35</f>
        <v>0</v>
      </c>
      <c r="H1333" s="297">
        <f>Лист4!H35</f>
        <v>0</v>
      </c>
      <c r="I1333" s="137"/>
      <c r="J1333" s="359"/>
      <c r="K1333" s="234"/>
      <c r="L1333" s="137"/>
      <c r="M1333" s="137"/>
      <c r="N1333" s="137"/>
      <c r="O1333" s="359"/>
      <c r="P1333" s="137"/>
      <c r="Q1333" s="137"/>
      <c r="R1333" s="137"/>
      <c r="S1333" s="137"/>
      <c r="T1333" s="270"/>
      <c r="U1333" s="270"/>
    </row>
    <row r="1334" spans="1:22" s="281" customFormat="1" ht="45.75" hidden="1" customHeight="1" x14ac:dyDescent="0.2">
      <c r="A1334" s="297" t="str">
        <f>Лист4!A36</f>
        <v>4.1. Издание презентационной печатной продукции о Ненецком автономном округе</v>
      </c>
      <c r="B1334" s="297" t="str">
        <f>Лист4!B36</f>
        <v>сентябрь</v>
      </c>
      <c r="C1334" s="297" t="str">
        <f>Лист4!C36</f>
        <v>декабрь</v>
      </c>
      <c r="D1334" s="297">
        <f>Лист4!D36</f>
        <v>260.39999999999998</v>
      </c>
      <c r="E1334" s="297">
        <f>Лист4!E36</f>
        <v>0</v>
      </c>
      <c r="F1334" s="297">
        <f>Лист4!F36</f>
        <v>260.39999999999998</v>
      </c>
      <c r="G1334" s="297">
        <f>Лист4!G36</f>
        <v>0</v>
      </c>
      <c r="H1334" s="297">
        <f>Лист4!H36</f>
        <v>0</v>
      </c>
      <c r="I1334" s="137">
        <v>0</v>
      </c>
      <c r="J1334" s="359">
        <f t="shared" si="255"/>
        <v>0</v>
      </c>
      <c r="K1334" s="234"/>
      <c r="L1334" s="137">
        <v>0</v>
      </c>
      <c r="M1334" s="137"/>
      <c r="N1334" s="137"/>
      <c r="O1334" s="359">
        <f t="shared" si="256"/>
        <v>0</v>
      </c>
      <c r="P1334" s="137"/>
      <c r="Q1334" s="137">
        <v>0</v>
      </c>
      <c r="R1334" s="137"/>
      <c r="S1334" s="137"/>
      <c r="T1334" s="270" t="s">
        <v>789</v>
      </c>
      <c r="U1334" s="270" t="s">
        <v>789</v>
      </c>
    </row>
    <row r="1335" spans="1:22" s="281" customFormat="1" ht="66.75" hidden="1" customHeight="1" x14ac:dyDescent="0.2">
      <c r="A1335" s="297" t="str">
        <f>Лист4!A37</f>
        <v>4.2. Проведение мероприятий общероссийского и международного значения на территории Ненецкого автономного округа</v>
      </c>
      <c r="B1335" s="297" t="str">
        <f>Лист4!B37</f>
        <v>сентябрь</v>
      </c>
      <c r="C1335" s="297" t="str">
        <f>Лист4!C37</f>
        <v>декабрь</v>
      </c>
      <c r="D1335" s="297">
        <f>Лист4!D37</f>
        <v>1402.8</v>
      </c>
      <c r="E1335" s="297">
        <f>Лист4!E37</f>
        <v>0</v>
      </c>
      <c r="F1335" s="297">
        <f>Лист4!F37</f>
        <v>1402.8</v>
      </c>
      <c r="G1335" s="297">
        <f>Лист4!G37</f>
        <v>0</v>
      </c>
      <c r="H1335" s="297">
        <f>Лист4!H37</f>
        <v>0</v>
      </c>
      <c r="I1335" s="137">
        <v>0</v>
      </c>
      <c r="J1335" s="359">
        <f t="shared" si="255"/>
        <v>0</v>
      </c>
      <c r="K1335" s="234"/>
      <c r="L1335" s="137">
        <v>0</v>
      </c>
      <c r="M1335" s="137"/>
      <c r="N1335" s="137"/>
      <c r="O1335" s="359">
        <f t="shared" si="256"/>
        <v>0</v>
      </c>
      <c r="P1335" s="137"/>
      <c r="Q1335" s="137">
        <v>0</v>
      </c>
      <c r="R1335" s="137"/>
      <c r="S1335" s="137"/>
      <c r="T1335" s="270" t="s">
        <v>789</v>
      </c>
      <c r="U1335" s="270" t="s">
        <v>789</v>
      </c>
    </row>
    <row r="1336" spans="1:22" s="281" customFormat="1" ht="45.75" hidden="1" customHeight="1" x14ac:dyDescent="0.2">
      <c r="A1336" s="297" t="str">
        <f>Лист4!A38</f>
        <v>4.3. Проведение презентационных мероприятий Ненецкого автономного округа</v>
      </c>
      <c r="B1336" s="297" t="str">
        <f>Лист4!B38</f>
        <v>февраль</v>
      </c>
      <c r="C1336" s="297" t="str">
        <f>Лист4!C38</f>
        <v>ноябрь</v>
      </c>
      <c r="D1336" s="297">
        <f>Лист4!D38</f>
        <v>0</v>
      </c>
      <c r="E1336" s="297">
        <f>Лист4!E38</f>
        <v>0</v>
      </c>
      <c r="F1336" s="297">
        <f>Лист4!F38</f>
        <v>0</v>
      </c>
      <c r="G1336" s="297">
        <f>Лист4!G38</f>
        <v>0</v>
      </c>
      <c r="H1336" s="297">
        <f>Лист4!H38</f>
        <v>0</v>
      </c>
      <c r="I1336" s="137">
        <v>0</v>
      </c>
      <c r="J1336" s="359">
        <f t="shared" si="255"/>
        <v>0</v>
      </c>
      <c r="K1336" s="234"/>
      <c r="L1336" s="137">
        <v>0</v>
      </c>
      <c r="M1336" s="137"/>
      <c r="N1336" s="137"/>
      <c r="O1336" s="359">
        <f t="shared" si="256"/>
        <v>0</v>
      </c>
      <c r="P1336" s="137"/>
      <c r="Q1336" s="137">
        <v>0</v>
      </c>
      <c r="R1336" s="137"/>
      <c r="S1336" s="137"/>
      <c r="T1336" s="270" t="s">
        <v>789</v>
      </c>
      <c r="U1336" s="270" t="s">
        <v>789</v>
      </c>
    </row>
    <row r="1337" spans="1:22" s="287" customFormat="1" ht="54.75" hidden="1" customHeight="1" x14ac:dyDescent="0.2">
      <c r="A1337" s="297" t="str">
        <f>Лист4!A39</f>
        <v>4.4. Участие в международных выставках и форумах на территории Российской Федерации и за рубежом</v>
      </c>
      <c r="B1337" s="297" t="str">
        <f>Лист4!B39</f>
        <v>сентябрь</v>
      </c>
      <c r="C1337" s="297" t="str">
        <f>Лист4!C39</f>
        <v>декабрь</v>
      </c>
      <c r="D1337" s="297">
        <f>Лист4!D39</f>
        <v>1263.4000000000001</v>
      </c>
      <c r="E1337" s="297">
        <f>Лист4!E39</f>
        <v>0</v>
      </c>
      <c r="F1337" s="297">
        <f>Лист4!F39</f>
        <v>1263.4000000000001</v>
      </c>
      <c r="G1337" s="297">
        <f>Лист4!G39</f>
        <v>0</v>
      </c>
      <c r="H1337" s="297">
        <f>Лист4!H39</f>
        <v>0</v>
      </c>
      <c r="I1337" s="137">
        <v>0</v>
      </c>
      <c r="J1337" s="359">
        <f t="shared" si="255"/>
        <v>0</v>
      </c>
      <c r="K1337" s="234"/>
      <c r="L1337" s="137">
        <v>0</v>
      </c>
      <c r="M1337" s="137"/>
      <c r="N1337" s="137"/>
      <c r="O1337" s="359">
        <f t="shared" si="256"/>
        <v>0</v>
      </c>
      <c r="P1337" s="137"/>
      <c r="Q1337" s="137">
        <v>0</v>
      </c>
      <c r="R1337" s="137"/>
      <c r="S1337" s="137"/>
      <c r="T1337" s="270" t="s">
        <v>789</v>
      </c>
      <c r="U1337" s="270" t="s">
        <v>789</v>
      </c>
      <c r="V1337" s="286"/>
    </row>
    <row r="1338" spans="1:22" s="281" customFormat="1" ht="58.5" customHeight="1" x14ac:dyDescent="0.2">
      <c r="A1338" s="297" t="str">
        <f>Лист4!A40</f>
        <v>5. Подпрограмма 4 «Обеспечение государственной информационной политики субъекта Российской Федерации – Ненецкого автономного округа»</v>
      </c>
      <c r="B1338" s="297">
        <f>Лист4!B40</f>
        <v>0</v>
      </c>
      <c r="C1338" s="297">
        <f>Лист4!C40</f>
        <v>0</v>
      </c>
      <c r="D1338" s="297">
        <f>Лист4!D40</f>
        <v>223965.9</v>
      </c>
      <c r="E1338" s="297">
        <f>Лист4!E40</f>
        <v>0</v>
      </c>
      <c r="F1338" s="297">
        <f>Лист4!F40</f>
        <v>223965.9</v>
      </c>
      <c r="G1338" s="297">
        <f>Лист4!G40</f>
        <v>0</v>
      </c>
      <c r="H1338" s="297">
        <f>Лист4!H40</f>
        <v>0</v>
      </c>
      <c r="I1338" s="234">
        <f t="shared" ref="I1338" si="270">I1341+I1342+I1344+I1345+I1346+I1347+I1349+I1351</f>
        <v>47500</v>
      </c>
      <c r="J1338" s="359">
        <f t="shared" si="255"/>
        <v>47500</v>
      </c>
      <c r="K1338" s="234">
        <f>K1341+K1342+K1344+K1345+K1346+K1347+K1349+K1351</f>
        <v>0</v>
      </c>
      <c r="L1338" s="234">
        <f t="shared" ref="L1338:N1338" si="271">L1341+L1342+L1344+L1345+L1346+L1347+L1349+L1351</f>
        <v>47500</v>
      </c>
      <c r="M1338" s="234">
        <f t="shared" si="271"/>
        <v>0</v>
      </c>
      <c r="N1338" s="234">
        <f t="shared" si="271"/>
        <v>0</v>
      </c>
      <c r="O1338" s="359">
        <f t="shared" si="256"/>
        <v>47500</v>
      </c>
      <c r="P1338" s="234">
        <f>P1341+P1342+P1344+P1345+P1346+P1347+P1349+P1351</f>
        <v>0</v>
      </c>
      <c r="Q1338" s="234">
        <f t="shared" ref="Q1338:S1338" si="272">Q1341+Q1342+Q1344+Q1345+Q1346+Q1347+Q1349+Q1351</f>
        <v>47500</v>
      </c>
      <c r="R1338" s="234">
        <f t="shared" si="272"/>
        <v>0</v>
      </c>
      <c r="S1338" s="234">
        <f t="shared" si="272"/>
        <v>0</v>
      </c>
      <c r="T1338" s="270">
        <f t="shared" si="257"/>
        <v>1</v>
      </c>
      <c r="U1338" s="270">
        <f t="shared" si="258"/>
        <v>1</v>
      </c>
      <c r="V1338" s="286"/>
    </row>
    <row r="1339" spans="1:22" s="281" customFormat="1" ht="26.25" hidden="1" customHeight="1" x14ac:dyDescent="0.2">
      <c r="A1339" s="297" t="str">
        <f>Лист4!A41</f>
        <v>всего, в том числе:</v>
      </c>
      <c r="B1339" s="297">
        <f>Лист4!B41</f>
        <v>0</v>
      </c>
      <c r="C1339" s="297">
        <f>Лист4!C41</f>
        <v>0</v>
      </c>
      <c r="D1339" s="297">
        <f>Лист4!D41</f>
        <v>0</v>
      </c>
      <c r="E1339" s="297">
        <f>Лист4!E41</f>
        <v>0</v>
      </c>
      <c r="F1339" s="297">
        <f>Лист4!F41</f>
        <v>0</v>
      </c>
      <c r="G1339" s="297">
        <f>Лист4!G41</f>
        <v>0</v>
      </c>
      <c r="H1339" s="297">
        <f>Лист4!H41</f>
        <v>0</v>
      </c>
      <c r="I1339" s="137"/>
      <c r="J1339" s="359"/>
      <c r="K1339" s="234"/>
      <c r="L1339" s="137"/>
      <c r="M1339" s="137"/>
      <c r="N1339" s="137"/>
      <c r="O1339" s="359"/>
      <c r="P1339" s="137"/>
      <c r="Q1339" s="137"/>
      <c r="R1339" s="137"/>
      <c r="S1339" s="137"/>
      <c r="T1339" s="270"/>
      <c r="U1339" s="270"/>
    </row>
    <row r="1340" spans="1:22" s="281" customFormat="1" ht="53.25" hidden="1" customHeight="1" x14ac:dyDescent="0.2">
      <c r="A1340" s="297" t="str">
        <f>Лист4!A42</f>
        <v>Ответственный исполнитель: Департамент региональной политики Ненецкого автономного округа</v>
      </c>
      <c r="B1340" s="297">
        <f>Лист4!B42</f>
        <v>0</v>
      </c>
      <c r="C1340" s="297">
        <f>Лист4!C42</f>
        <v>0</v>
      </c>
      <c r="D1340" s="297">
        <f>Лист4!D42</f>
        <v>0</v>
      </c>
      <c r="E1340" s="297">
        <f>Лист4!E42</f>
        <v>0</v>
      </c>
      <c r="F1340" s="297">
        <f>Лист4!F42</f>
        <v>0</v>
      </c>
      <c r="G1340" s="297">
        <f>Лист4!G42</f>
        <v>0</v>
      </c>
      <c r="H1340" s="297">
        <f>Лист4!H42</f>
        <v>0</v>
      </c>
      <c r="I1340" s="137"/>
      <c r="J1340" s="359"/>
      <c r="K1340" s="234"/>
      <c r="L1340" s="137"/>
      <c r="M1340" s="137"/>
      <c r="N1340" s="137"/>
      <c r="O1340" s="359"/>
      <c r="P1340" s="137"/>
      <c r="Q1340" s="137"/>
      <c r="R1340" s="137"/>
      <c r="S1340" s="137"/>
      <c r="T1340" s="270"/>
      <c r="U1340" s="270"/>
    </row>
    <row r="1341" spans="1:22" s="281" customFormat="1" ht="127.5" hidden="1" customHeight="1" x14ac:dyDescent="0.2">
      <c r="A1341" s="297" t="str">
        <f>Лист4!A43</f>
        <v>5.1. Подготовка и размещение в периодических печатных изданиях (региональные и федеральные газеты, журналы) информации о событиях, происходящих на территории Ненецкого автономного округа, об инвестиционной привлекательности, достижениях в социально-экономическом развитии Ненецкого автономного округа</v>
      </c>
      <c r="B1341" s="297" t="str">
        <f>Лист4!B43</f>
        <v>январь</v>
      </c>
      <c r="C1341" s="297" t="str">
        <f>Лист4!C43</f>
        <v>декабрь</v>
      </c>
      <c r="D1341" s="297">
        <f>Лист4!D43</f>
        <v>4900</v>
      </c>
      <c r="E1341" s="297">
        <f>Лист4!E43</f>
        <v>0</v>
      </c>
      <c r="F1341" s="297">
        <f>Лист4!F43</f>
        <v>4900</v>
      </c>
      <c r="G1341" s="297">
        <f>Лист4!G43</f>
        <v>0</v>
      </c>
      <c r="H1341" s="297">
        <f>Лист4!H43</f>
        <v>0</v>
      </c>
      <c r="I1341" s="137">
        <v>0</v>
      </c>
      <c r="J1341" s="359">
        <f t="shared" si="255"/>
        <v>0</v>
      </c>
      <c r="K1341" s="234"/>
      <c r="L1341" s="137">
        <v>0</v>
      </c>
      <c r="M1341" s="137"/>
      <c r="N1341" s="137"/>
      <c r="O1341" s="359">
        <f t="shared" si="256"/>
        <v>0</v>
      </c>
      <c r="P1341" s="137"/>
      <c r="Q1341" s="137">
        <v>0</v>
      </c>
      <c r="R1341" s="137"/>
      <c r="S1341" s="137"/>
      <c r="T1341" s="270" t="s">
        <v>789</v>
      </c>
      <c r="U1341" s="270" t="s">
        <v>789</v>
      </c>
    </row>
    <row r="1342" spans="1:22" s="281" customFormat="1" ht="116.25" hidden="1" customHeight="1" x14ac:dyDescent="0.2">
      <c r="A1342" s="297" t="str">
        <f>Лист4!A44</f>
        <v>5.2. Подготовка и размещение информации о событиях, происходящих на территории Ненецкого автономного округа, об инвестиционной привлекательности, достижениях в социально-экономическом развитии Ненецкого округа  на телевидении, радио, в сети Интернет (федерального и регионального уровня)</v>
      </c>
      <c r="B1342" s="297" t="str">
        <f>Лист4!B44</f>
        <v>январь</v>
      </c>
      <c r="C1342" s="297" t="str">
        <f>Лист4!C44</f>
        <v>декабрь</v>
      </c>
      <c r="D1342" s="297">
        <f>Лист4!D44</f>
        <v>5168.6000000000004</v>
      </c>
      <c r="E1342" s="297">
        <f>Лист4!E44</f>
        <v>0</v>
      </c>
      <c r="F1342" s="297">
        <f>Лист4!F44</f>
        <v>5168.6000000000004</v>
      </c>
      <c r="G1342" s="297">
        <f>Лист4!G44</f>
        <v>0</v>
      </c>
      <c r="H1342" s="297">
        <f>Лист4!H44</f>
        <v>0</v>
      </c>
      <c r="I1342" s="137">
        <v>0</v>
      </c>
      <c r="J1342" s="359">
        <f t="shared" si="255"/>
        <v>0</v>
      </c>
      <c r="K1342" s="234"/>
      <c r="L1342" s="137">
        <v>0</v>
      </c>
      <c r="M1342" s="137"/>
      <c r="N1342" s="137"/>
      <c r="O1342" s="359">
        <f t="shared" si="256"/>
        <v>0</v>
      </c>
      <c r="P1342" s="137"/>
      <c r="Q1342" s="137">
        <v>0</v>
      </c>
      <c r="R1342" s="137"/>
      <c r="S1342" s="137"/>
      <c r="T1342" s="270" t="s">
        <v>789</v>
      </c>
      <c r="U1342" s="270" t="s">
        <v>789</v>
      </c>
    </row>
    <row r="1343" spans="1:22" s="287" customFormat="1" ht="63" hidden="1" customHeight="1" x14ac:dyDescent="0.2">
      <c r="A1343" s="297" t="str">
        <f>Лист4!A45</f>
        <v>Участник: Департамент здравоохранения, труда и социальной защиты населения Ненецкого автономного округа (п. 5.3.)</v>
      </c>
      <c r="B1343" s="297">
        <f>Лист4!B45</f>
        <v>0</v>
      </c>
      <c r="C1343" s="297">
        <f>Лист4!C45</f>
        <v>0</v>
      </c>
      <c r="D1343" s="297">
        <f>Лист4!D45</f>
        <v>0</v>
      </c>
      <c r="E1343" s="297">
        <f>Лист4!E45</f>
        <v>0</v>
      </c>
      <c r="F1343" s="297">
        <f>Лист4!F45</f>
        <v>0</v>
      </c>
      <c r="G1343" s="297">
        <f>Лист4!G45</f>
        <v>0</v>
      </c>
      <c r="H1343" s="297">
        <f>Лист4!H45</f>
        <v>0</v>
      </c>
      <c r="I1343" s="137"/>
      <c r="J1343" s="359"/>
      <c r="K1343" s="234"/>
      <c r="L1343" s="137"/>
      <c r="M1343" s="137"/>
      <c r="N1343" s="137"/>
      <c r="O1343" s="359"/>
      <c r="P1343" s="137"/>
      <c r="Q1343" s="137"/>
      <c r="R1343" s="137"/>
      <c r="S1343" s="137"/>
      <c r="T1343" s="270"/>
      <c r="U1343" s="270"/>
      <c r="V1343" s="286"/>
    </row>
    <row r="1344" spans="1:22" s="281" customFormat="1" ht="34.5" hidden="1" customHeight="1" x14ac:dyDescent="0.2">
      <c r="A1344" s="297" t="str">
        <f>Лист4!A46</f>
        <v>5.3. Изготовление и размещение социальной рекламы</v>
      </c>
      <c r="B1344" s="297" t="str">
        <f>Лист4!B46</f>
        <v>апрель</v>
      </c>
      <c r="C1344" s="297" t="str">
        <f>Лист4!C46</f>
        <v>ноябрь</v>
      </c>
      <c r="D1344" s="297">
        <f>Лист4!D46</f>
        <v>0</v>
      </c>
      <c r="E1344" s="297">
        <f>Лист4!E46</f>
        <v>0</v>
      </c>
      <c r="F1344" s="297">
        <f>Лист4!F46</f>
        <v>0</v>
      </c>
      <c r="G1344" s="297">
        <f>Лист4!G46</f>
        <v>0</v>
      </c>
      <c r="H1344" s="297">
        <f>Лист4!H46</f>
        <v>0</v>
      </c>
      <c r="I1344" s="137">
        <v>0</v>
      </c>
      <c r="J1344" s="359">
        <f t="shared" si="255"/>
        <v>0</v>
      </c>
      <c r="K1344" s="234"/>
      <c r="L1344" s="137">
        <v>0</v>
      </c>
      <c r="M1344" s="137"/>
      <c r="N1344" s="137"/>
      <c r="O1344" s="359">
        <f t="shared" si="256"/>
        <v>0</v>
      </c>
      <c r="P1344" s="137"/>
      <c r="Q1344" s="137">
        <v>0</v>
      </c>
      <c r="R1344" s="137"/>
      <c r="S1344" s="137"/>
      <c r="T1344" s="270" t="s">
        <v>789</v>
      </c>
      <c r="U1344" s="270" t="s">
        <v>789</v>
      </c>
      <c r="V1344" s="286"/>
    </row>
    <row r="1345" spans="1:22" s="281" customFormat="1" ht="54" hidden="1" customHeight="1" x14ac:dyDescent="0.2">
      <c r="A1345" s="297" t="str">
        <f>Лист4!A47</f>
        <v>5.4. Организация пресс-тура для журналистов российских  и зарубежных СМИ в Ненецкий автономный округ</v>
      </c>
      <c r="B1345" s="297" t="str">
        <f>Лист4!B47</f>
        <v>март</v>
      </c>
      <c r="C1345" s="297" t="str">
        <f>Лист4!C47</f>
        <v>декабрь</v>
      </c>
      <c r="D1345" s="297">
        <f>Лист4!D47</f>
        <v>817.3</v>
      </c>
      <c r="E1345" s="297">
        <f>Лист4!E47</f>
        <v>0</v>
      </c>
      <c r="F1345" s="297">
        <f>Лист4!F47</f>
        <v>817.3</v>
      </c>
      <c r="G1345" s="297">
        <f>Лист4!G47</f>
        <v>0</v>
      </c>
      <c r="H1345" s="297">
        <f>Лист4!H47</f>
        <v>0</v>
      </c>
      <c r="I1345" s="137">
        <v>0</v>
      </c>
      <c r="J1345" s="359">
        <f t="shared" si="255"/>
        <v>0</v>
      </c>
      <c r="K1345" s="234"/>
      <c r="L1345" s="137">
        <v>0</v>
      </c>
      <c r="M1345" s="137"/>
      <c r="N1345" s="137"/>
      <c r="O1345" s="359">
        <f t="shared" si="256"/>
        <v>0</v>
      </c>
      <c r="P1345" s="137"/>
      <c r="Q1345" s="137">
        <v>0</v>
      </c>
      <c r="R1345" s="137"/>
      <c r="S1345" s="137"/>
      <c r="T1345" s="270" t="s">
        <v>789</v>
      </c>
      <c r="U1345" s="270" t="s">
        <v>789</v>
      </c>
    </row>
    <row r="1346" spans="1:22" s="281" customFormat="1" ht="36.75" hidden="1" customHeight="1" x14ac:dyDescent="0.2">
      <c r="A1346" s="297" t="str">
        <f>Лист4!A48</f>
        <v>5.5. Участие журналистов в Форуме «СМИ Северо-Запада»</v>
      </c>
      <c r="B1346" s="297" t="str">
        <f>Лист4!B48</f>
        <v>октябрь</v>
      </c>
      <c r="C1346" s="297" t="str">
        <f>Лист4!C48</f>
        <v>октябрь</v>
      </c>
      <c r="D1346" s="297">
        <f>Лист4!D48</f>
        <v>190.7</v>
      </c>
      <c r="E1346" s="297">
        <f>Лист4!E48</f>
        <v>0</v>
      </c>
      <c r="F1346" s="297">
        <f>Лист4!F48</f>
        <v>190.7</v>
      </c>
      <c r="G1346" s="297">
        <f>Лист4!G48</f>
        <v>0</v>
      </c>
      <c r="H1346" s="297">
        <f>Лист4!H48</f>
        <v>0</v>
      </c>
      <c r="I1346" s="137">
        <v>0</v>
      </c>
      <c r="J1346" s="359">
        <f t="shared" si="255"/>
        <v>0</v>
      </c>
      <c r="K1346" s="234"/>
      <c r="L1346" s="137">
        <v>0</v>
      </c>
      <c r="M1346" s="137"/>
      <c r="N1346" s="137"/>
      <c r="O1346" s="359">
        <f t="shared" si="256"/>
        <v>0</v>
      </c>
      <c r="P1346" s="137"/>
      <c r="Q1346" s="137">
        <v>0</v>
      </c>
      <c r="R1346" s="137"/>
      <c r="S1346" s="137"/>
      <c r="T1346" s="270" t="s">
        <v>789</v>
      </c>
      <c r="U1346" s="270" t="s">
        <v>789</v>
      </c>
    </row>
    <row r="1347" spans="1:22" s="281" customFormat="1" ht="50.25" hidden="1" customHeight="1" x14ac:dyDescent="0.2">
      <c r="A1347" s="297" t="str">
        <f>Лист4!A49</f>
        <v>5.6. Организация ежегодного конкурса журналистских работ «Золотое перо Ненецкого автономного округа»</v>
      </c>
      <c r="B1347" s="297" t="str">
        <f>Лист4!B49</f>
        <v>ноябрь</v>
      </c>
      <c r="C1347" s="297" t="str">
        <f>Лист4!C49</f>
        <v>декабрь</v>
      </c>
      <c r="D1347" s="297">
        <f>Лист4!D49</f>
        <v>451.6</v>
      </c>
      <c r="E1347" s="297">
        <f>Лист4!E49</f>
        <v>0</v>
      </c>
      <c r="F1347" s="297">
        <f>Лист4!F49</f>
        <v>451.6</v>
      </c>
      <c r="G1347" s="297">
        <f>Лист4!G49</f>
        <v>0</v>
      </c>
      <c r="H1347" s="297">
        <f>Лист4!H49</f>
        <v>0</v>
      </c>
      <c r="I1347" s="137">
        <v>0</v>
      </c>
      <c r="J1347" s="359">
        <f t="shared" si="255"/>
        <v>0</v>
      </c>
      <c r="K1347" s="234"/>
      <c r="L1347" s="137">
        <v>0</v>
      </c>
      <c r="M1347" s="137"/>
      <c r="N1347" s="137"/>
      <c r="O1347" s="359">
        <f t="shared" si="256"/>
        <v>0</v>
      </c>
      <c r="P1347" s="137"/>
      <c r="Q1347" s="137">
        <v>0</v>
      </c>
      <c r="R1347" s="137"/>
      <c r="S1347" s="137"/>
      <c r="T1347" s="270" t="s">
        <v>789</v>
      </c>
      <c r="U1347" s="270" t="s">
        <v>789</v>
      </c>
    </row>
    <row r="1348" spans="1:22" s="281" customFormat="1" ht="49.5" hidden="1" customHeight="1" x14ac:dyDescent="0.2">
      <c r="A1348" s="297" t="str">
        <f>Лист4!A50</f>
        <v>Участник: ГБУ НАО «Редакция ОПГ НАО «Няръяна вындер» («Красный тундровик»)</v>
      </c>
      <c r="B1348" s="297">
        <f>Лист4!B50</f>
        <v>0</v>
      </c>
      <c r="C1348" s="297">
        <f>Лист4!C50</f>
        <v>0</v>
      </c>
      <c r="D1348" s="297">
        <f>Лист4!D50</f>
        <v>0</v>
      </c>
      <c r="E1348" s="297">
        <f>Лист4!E50</f>
        <v>0</v>
      </c>
      <c r="F1348" s="297">
        <f>Лист4!F50</f>
        <v>0</v>
      </c>
      <c r="G1348" s="297">
        <f>Лист4!G50</f>
        <v>0</v>
      </c>
      <c r="H1348" s="297">
        <f>Лист4!H50</f>
        <v>0</v>
      </c>
      <c r="I1348" s="137"/>
      <c r="J1348" s="359"/>
      <c r="K1348" s="234"/>
      <c r="L1348" s="137"/>
      <c r="M1348" s="137"/>
      <c r="N1348" s="137"/>
      <c r="O1348" s="359"/>
      <c r="P1348" s="137"/>
      <c r="Q1348" s="137"/>
      <c r="R1348" s="137"/>
      <c r="S1348" s="137"/>
      <c r="T1348" s="270"/>
      <c r="U1348" s="270"/>
    </row>
    <row r="1349" spans="1:22" s="287" customFormat="1" ht="136.5" hidden="1" customHeight="1" x14ac:dyDescent="0.2">
      <c r="A1349" s="297" t="str">
        <f>Лист4!A51</f>
        <v>5.7. Мероприятия по освещению общественно-политической, экономической и культурной жизни Ненецкого автономного округа, деятельности органов государственной власти и органов местного самоуправления Ненецкого автономного округа в рамках государственного задания ГБУ НАО «Редакция ОПГ НАО «Няръяна вындер» («Красный тундровик»)</v>
      </c>
      <c r="B1349" s="297" t="str">
        <f>Лист4!B51</f>
        <v>январь</v>
      </c>
      <c r="C1349" s="297" t="str">
        <f>Лист4!C51</f>
        <v>декабрь</v>
      </c>
      <c r="D1349" s="297">
        <f>Лист4!D51</f>
        <v>65371.7</v>
      </c>
      <c r="E1349" s="297">
        <f>Лист4!E51</f>
        <v>0</v>
      </c>
      <c r="F1349" s="297">
        <f>Лист4!F51</f>
        <v>65371.7</v>
      </c>
      <c r="G1349" s="297">
        <f>Лист4!G51</f>
        <v>0</v>
      </c>
      <c r="H1349" s="297">
        <f>Лист4!H51</f>
        <v>0</v>
      </c>
      <c r="I1349" s="137">
        <v>14500</v>
      </c>
      <c r="J1349" s="359">
        <f t="shared" si="255"/>
        <v>14500</v>
      </c>
      <c r="K1349" s="234"/>
      <c r="L1349" s="137">
        <v>14500</v>
      </c>
      <c r="M1349" s="137"/>
      <c r="N1349" s="137"/>
      <c r="O1349" s="359">
        <f t="shared" si="256"/>
        <v>14500</v>
      </c>
      <c r="P1349" s="137"/>
      <c r="Q1349" s="137">
        <v>14500</v>
      </c>
      <c r="R1349" s="137"/>
      <c r="S1349" s="137"/>
      <c r="T1349" s="270">
        <f t="shared" si="257"/>
        <v>1</v>
      </c>
      <c r="U1349" s="270">
        <f t="shared" si="258"/>
        <v>1</v>
      </c>
      <c r="V1349" s="286"/>
    </row>
    <row r="1350" spans="1:22" s="287" customFormat="1" ht="37.5" hidden="1" customHeight="1" x14ac:dyDescent="0.2">
      <c r="A1350" s="297" t="str">
        <f>Лист4!A52</f>
        <v>Участник: ГБУ НАО «Ненецкая телерадиовещательная компания»</v>
      </c>
      <c r="B1350" s="297">
        <f>Лист4!B52</f>
        <v>0</v>
      </c>
      <c r="C1350" s="297">
        <f>Лист4!C52</f>
        <v>0</v>
      </c>
      <c r="D1350" s="297">
        <f>Лист4!D52</f>
        <v>0</v>
      </c>
      <c r="E1350" s="297">
        <f>Лист4!E52</f>
        <v>0</v>
      </c>
      <c r="F1350" s="297">
        <f>Лист4!F52</f>
        <v>0</v>
      </c>
      <c r="G1350" s="297">
        <f>Лист4!G52</f>
        <v>0</v>
      </c>
      <c r="H1350" s="297">
        <f>Лист4!H52</f>
        <v>0</v>
      </c>
      <c r="I1350" s="137"/>
      <c r="J1350" s="359"/>
      <c r="K1350" s="234"/>
      <c r="L1350" s="137"/>
      <c r="M1350" s="137"/>
      <c r="N1350" s="137"/>
      <c r="O1350" s="359"/>
      <c r="P1350" s="137"/>
      <c r="Q1350" s="137"/>
      <c r="R1350" s="137"/>
      <c r="S1350" s="137"/>
      <c r="T1350" s="270"/>
      <c r="U1350" s="270"/>
      <c r="V1350" s="286"/>
    </row>
    <row r="1351" spans="1:22" s="281" customFormat="1" ht="89.25" hidden="1" customHeight="1" x14ac:dyDescent="0.2">
      <c r="A1351" s="297" t="str">
        <f>Лист4!A53</f>
        <v>5.8. Мероприятия по всестороннему информированию телезрителей и радиослушателей о событиях в Ненецком автономном округе, Российской Федерации и за рубежом в рамках государственного задания ГБУ НАО «Ненецкая ТРК»</v>
      </c>
      <c r="B1351" s="297" t="str">
        <f>Лист4!B53</f>
        <v>январь</v>
      </c>
      <c r="C1351" s="297" t="str">
        <f>Лист4!C53</f>
        <v>декабрь</v>
      </c>
      <c r="D1351" s="297">
        <f>Лист4!D53</f>
        <v>147066</v>
      </c>
      <c r="E1351" s="297">
        <f>Лист4!E53</f>
        <v>0</v>
      </c>
      <c r="F1351" s="297">
        <f>Лист4!F53</f>
        <v>147066</v>
      </c>
      <c r="G1351" s="297">
        <f>Лист4!G53</f>
        <v>0</v>
      </c>
      <c r="H1351" s="297">
        <f>Лист4!H53</f>
        <v>0</v>
      </c>
      <c r="I1351" s="137">
        <v>33000</v>
      </c>
      <c r="J1351" s="359">
        <f t="shared" si="255"/>
        <v>33000</v>
      </c>
      <c r="K1351" s="234"/>
      <c r="L1351" s="137">
        <v>33000</v>
      </c>
      <c r="M1351" s="137"/>
      <c r="N1351" s="137"/>
      <c r="O1351" s="359">
        <f t="shared" si="256"/>
        <v>33000</v>
      </c>
      <c r="P1351" s="137"/>
      <c r="Q1351" s="137">
        <v>33000</v>
      </c>
      <c r="R1351" s="137"/>
      <c r="S1351" s="137"/>
      <c r="T1351" s="270">
        <f t="shared" si="257"/>
        <v>1</v>
      </c>
      <c r="U1351" s="270">
        <f t="shared" si="258"/>
        <v>1</v>
      </c>
      <c r="V1351" s="286"/>
    </row>
    <row r="1352" spans="1:22" s="281" customFormat="1" ht="72.75" customHeight="1" x14ac:dyDescent="0.2">
      <c r="A1352" s="297" t="str">
        <f>Лист4!A54</f>
        <v>6. Подпрограмма 5 «Создание условий для развития местного самоуправления в Ненецком автономном округе»</v>
      </c>
      <c r="B1352" s="297">
        <f>Лист4!B54</f>
        <v>0</v>
      </c>
      <c r="C1352" s="297">
        <f>Лист4!C54</f>
        <v>0</v>
      </c>
      <c r="D1352" s="297">
        <f>Лист4!D54</f>
        <v>5101</v>
      </c>
      <c r="E1352" s="297">
        <f>Лист4!E54</f>
        <v>0</v>
      </c>
      <c r="F1352" s="297">
        <f>Лист4!F54</f>
        <v>5101</v>
      </c>
      <c r="G1352" s="297">
        <f>Лист4!G54</f>
        <v>0</v>
      </c>
      <c r="H1352" s="297">
        <f>Лист4!H54</f>
        <v>0</v>
      </c>
      <c r="I1352" s="234">
        <f t="shared" ref="I1352" si="273">I1355+I1357</f>
        <v>0</v>
      </c>
      <c r="J1352" s="359">
        <f t="shared" si="255"/>
        <v>0</v>
      </c>
      <c r="K1352" s="234">
        <f>K1355+K1357</f>
        <v>0</v>
      </c>
      <c r="L1352" s="234">
        <f t="shared" ref="L1352:N1352" si="274">L1355+L1357</f>
        <v>0</v>
      </c>
      <c r="M1352" s="234">
        <f t="shared" si="274"/>
        <v>0</v>
      </c>
      <c r="N1352" s="234">
        <f t="shared" si="274"/>
        <v>0</v>
      </c>
      <c r="O1352" s="359">
        <f t="shared" si="256"/>
        <v>0</v>
      </c>
      <c r="P1352" s="234">
        <f>P1355+P1357</f>
        <v>0</v>
      </c>
      <c r="Q1352" s="234">
        <f t="shared" ref="Q1352:S1352" si="275">Q1355+Q1357</f>
        <v>0</v>
      </c>
      <c r="R1352" s="234">
        <f t="shared" si="275"/>
        <v>0</v>
      </c>
      <c r="S1352" s="234">
        <f t="shared" si="275"/>
        <v>0</v>
      </c>
      <c r="T1352" s="270" t="s">
        <v>789</v>
      </c>
      <c r="U1352" s="270" t="s">
        <v>789</v>
      </c>
    </row>
    <row r="1353" spans="1:22" s="281" customFormat="1" ht="47.25" hidden="1" customHeight="1" x14ac:dyDescent="0.2">
      <c r="A1353" s="297" t="str">
        <f>Лист4!A55</f>
        <v>всего, в том числе:</v>
      </c>
      <c r="B1353" s="297">
        <f>Лист4!B55</f>
        <v>0</v>
      </c>
      <c r="C1353" s="297">
        <f>Лист4!C55</f>
        <v>0</v>
      </c>
      <c r="D1353" s="297">
        <f>Лист4!D55</f>
        <v>0</v>
      </c>
      <c r="E1353" s="297">
        <f>Лист4!E55</f>
        <v>0</v>
      </c>
      <c r="F1353" s="297">
        <f>Лист4!F55</f>
        <v>0</v>
      </c>
      <c r="G1353" s="297">
        <f>Лист4!G55</f>
        <v>0</v>
      </c>
      <c r="H1353" s="297">
        <f>Лист4!H55</f>
        <v>0</v>
      </c>
      <c r="I1353" s="137"/>
      <c r="J1353" s="359"/>
      <c r="K1353" s="234"/>
      <c r="L1353" s="137"/>
      <c r="M1353" s="137"/>
      <c r="N1353" s="137"/>
      <c r="O1353" s="359"/>
      <c r="P1353" s="137"/>
      <c r="Q1353" s="137"/>
      <c r="R1353" s="137"/>
      <c r="S1353" s="137"/>
      <c r="T1353" s="270"/>
      <c r="U1353" s="270"/>
    </row>
    <row r="1354" spans="1:22" s="287" customFormat="1" ht="54" hidden="1" customHeight="1" x14ac:dyDescent="0.2">
      <c r="A1354" s="297" t="str">
        <f>Лист4!A56</f>
        <v>Ответственный исполнитель: Департамент региональной политики Ненецкого автономного округа</v>
      </c>
      <c r="B1354" s="297">
        <f>Лист4!B56</f>
        <v>0</v>
      </c>
      <c r="C1354" s="297">
        <f>Лист4!C56</f>
        <v>0</v>
      </c>
      <c r="D1354" s="297">
        <f>Лист4!D56</f>
        <v>0</v>
      </c>
      <c r="E1354" s="297">
        <f>Лист4!E56</f>
        <v>0</v>
      </c>
      <c r="F1354" s="297">
        <f>Лист4!F56</f>
        <v>0</v>
      </c>
      <c r="G1354" s="297">
        <f>Лист4!G56</f>
        <v>0</v>
      </c>
      <c r="H1354" s="297">
        <f>Лист4!H56</f>
        <v>0</v>
      </c>
      <c r="I1354" s="137"/>
      <c r="J1354" s="359"/>
      <c r="K1354" s="234"/>
      <c r="L1354" s="137"/>
      <c r="M1354" s="137"/>
      <c r="N1354" s="137"/>
      <c r="O1354" s="359"/>
      <c r="P1354" s="137"/>
      <c r="Q1354" s="137"/>
      <c r="R1354" s="137"/>
      <c r="S1354" s="137"/>
      <c r="T1354" s="270"/>
      <c r="U1354" s="270"/>
      <c r="V1354" s="286"/>
    </row>
    <row r="1355" spans="1:22" s="281" customFormat="1" ht="57.75" hidden="1" customHeight="1" x14ac:dyDescent="0.2">
      <c r="A1355" s="297" t="str">
        <f>Лист4!A57</f>
        <v xml:space="preserve">6.1. Организация и проведение конкурса на лучшее муниципальное образование Ненецкого автономного округа </v>
      </c>
      <c r="B1355" s="297" t="str">
        <f>Лист4!B57</f>
        <v>октябрь</v>
      </c>
      <c r="C1355" s="297" t="str">
        <f>Лист4!C57</f>
        <v>декабрь</v>
      </c>
      <c r="D1355" s="297">
        <f>Лист4!D57</f>
        <v>101</v>
      </c>
      <c r="E1355" s="297">
        <f>Лист4!E57</f>
        <v>0</v>
      </c>
      <c r="F1355" s="297">
        <f>Лист4!F57</f>
        <v>101</v>
      </c>
      <c r="G1355" s="297">
        <f>Лист4!G57</f>
        <v>0</v>
      </c>
      <c r="H1355" s="297">
        <f>Лист4!H57</f>
        <v>0</v>
      </c>
      <c r="I1355" s="137">
        <v>0</v>
      </c>
      <c r="J1355" s="359">
        <f t="shared" si="255"/>
        <v>0</v>
      </c>
      <c r="K1355" s="234"/>
      <c r="L1355" s="137">
        <v>0</v>
      </c>
      <c r="M1355" s="137"/>
      <c r="N1355" s="137"/>
      <c r="O1355" s="359">
        <f t="shared" si="256"/>
        <v>0</v>
      </c>
      <c r="P1355" s="137"/>
      <c r="Q1355" s="137">
        <v>0</v>
      </c>
      <c r="R1355" s="137"/>
      <c r="S1355" s="137"/>
      <c r="T1355" s="270" t="s">
        <v>789</v>
      </c>
      <c r="U1355" s="270" t="s">
        <v>789</v>
      </c>
      <c r="V1355" s="286"/>
    </row>
    <row r="1356" spans="1:22" s="281" customFormat="1" ht="48" hidden="1" customHeight="1" x14ac:dyDescent="0.2">
      <c r="A1356" s="297" t="str">
        <f>Лист4!A58</f>
        <v>Соисполнитель: Департамент финансов, экономики и имущества Ненецкого автономного округа (п. 6.2.)</v>
      </c>
      <c r="B1356" s="297">
        <f>Лист4!B58</f>
        <v>0</v>
      </c>
      <c r="C1356" s="297">
        <f>Лист4!C58</f>
        <v>0</v>
      </c>
      <c r="D1356" s="297">
        <f>Лист4!D58</f>
        <v>0</v>
      </c>
      <c r="E1356" s="297">
        <f>Лист4!E58</f>
        <v>0</v>
      </c>
      <c r="F1356" s="297">
        <f>Лист4!F58</f>
        <v>0</v>
      </c>
      <c r="G1356" s="297">
        <f>Лист4!G58</f>
        <v>0</v>
      </c>
      <c r="H1356" s="297">
        <f>Лист4!H58</f>
        <v>0</v>
      </c>
      <c r="I1356" s="137"/>
      <c r="J1356" s="359"/>
      <c r="K1356" s="234"/>
      <c r="L1356" s="137"/>
      <c r="M1356" s="137"/>
      <c r="N1356" s="137"/>
      <c r="O1356" s="359"/>
      <c r="P1356" s="137"/>
      <c r="Q1356" s="137"/>
      <c r="R1356" s="137"/>
      <c r="S1356" s="137"/>
      <c r="T1356" s="270"/>
      <c r="U1356" s="270"/>
    </row>
    <row r="1357" spans="1:22" s="281" customFormat="1" ht="97.5" hidden="1" customHeight="1" x14ac:dyDescent="0.2">
      <c r="A1357" s="297" t="str">
        <f>Лист4!A59</f>
        <v>6.2. Предоставление грантов городскому округу и муниципальному району за достижение наилучших значений показателей комплексного социально-экономического развития городского округа и муниципального района</v>
      </c>
      <c r="B1357" s="297" t="str">
        <f>Лист4!B59</f>
        <v>октябрь</v>
      </c>
      <c r="C1357" s="297" t="str">
        <f>Лист4!C59</f>
        <v>октябрь</v>
      </c>
      <c r="D1357" s="297">
        <f>Лист4!D59</f>
        <v>5000</v>
      </c>
      <c r="E1357" s="297">
        <f>Лист4!E59</f>
        <v>0</v>
      </c>
      <c r="F1357" s="297">
        <f>Лист4!F59</f>
        <v>5000</v>
      </c>
      <c r="G1357" s="297">
        <f>Лист4!G59</f>
        <v>0</v>
      </c>
      <c r="H1357" s="297">
        <f>Лист4!H59</f>
        <v>0</v>
      </c>
      <c r="I1357" s="137">
        <v>0</v>
      </c>
      <c r="J1357" s="359">
        <f t="shared" si="255"/>
        <v>0</v>
      </c>
      <c r="K1357" s="234"/>
      <c r="L1357" s="137">
        <v>0</v>
      </c>
      <c r="M1357" s="137"/>
      <c r="N1357" s="137"/>
      <c r="O1357" s="359">
        <f t="shared" si="256"/>
        <v>0</v>
      </c>
      <c r="P1357" s="137"/>
      <c r="Q1357" s="137">
        <v>0</v>
      </c>
      <c r="R1357" s="137"/>
      <c r="S1357" s="137"/>
      <c r="T1357" s="270" t="s">
        <v>789</v>
      </c>
      <c r="U1357" s="270" t="s">
        <v>789</v>
      </c>
    </row>
    <row r="1358" spans="1:22" s="281" customFormat="1" ht="99" customHeight="1" x14ac:dyDescent="0.2">
      <c r="A1358" s="297" t="str">
        <f>Лист4!A60</f>
        <v>7. Подпрограмма 6 «Создание условий для реализации региональной политики Ненецкого автономного округа в сфере международных, межрегиональных и межнациональных отношений, развития гражданского общества и информации»</v>
      </c>
      <c r="B1358" s="297">
        <f>Лист4!B60</f>
        <v>0</v>
      </c>
      <c r="C1358" s="297">
        <f>Лист4!C60</f>
        <v>0</v>
      </c>
      <c r="D1358" s="297">
        <f>Лист4!D60</f>
        <v>2705</v>
      </c>
      <c r="E1358" s="297">
        <f>Лист4!E60</f>
        <v>0</v>
      </c>
      <c r="F1358" s="297">
        <f>Лист4!F60</f>
        <v>2705</v>
      </c>
      <c r="G1358" s="297">
        <f>Лист4!G60</f>
        <v>0</v>
      </c>
      <c r="H1358" s="297">
        <f>Лист4!H60</f>
        <v>0</v>
      </c>
      <c r="I1358" s="234">
        <f t="shared" ref="I1358" si="276">I1361+I1362+I1363+I1364</f>
        <v>149</v>
      </c>
      <c r="J1358" s="359">
        <f t="shared" si="255"/>
        <v>0</v>
      </c>
      <c r="K1358" s="234">
        <f>K1361+K1362+K1363+K1364</f>
        <v>0</v>
      </c>
      <c r="L1358" s="234">
        <f t="shared" ref="L1358:N1358" si="277">L1361+L1362+L1363+L1364</f>
        <v>0</v>
      </c>
      <c r="M1358" s="234">
        <f t="shared" si="277"/>
        <v>0</v>
      </c>
      <c r="N1358" s="234">
        <f t="shared" si="277"/>
        <v>0</v>
      </c>
      <c r="O1358" s="359">
        <f t="shared" si="256"/>
        <v>0</v>
      </c>
      <c r="P1358" s="234">
        <f>P1361+P1362+P1363+P1364</f>
        <v>0</v>
      </c>
      <c r="Q1358" s="234">
        <f t="shared" ref="Q1358:S1358" si="278">Q1361+Q1362+Q1363+Q1364</f>
        <v>0</v>
      </c>
      <c r="R1358" s="234">
        <f t="shared" si="278"/>
        <v>0</v>
      </c>
      <c r="S1358" s="234">
        <f t="shared" si="278"/>
        <v>0</v>
      </c>
      <c r="T1358" s="270">
        <f t="shared" si="257"/>
        <v>0</v>
      </c>
      <c r="U1358" s="270" t="s">
        <v>789</v>
      </c>
    </row>
    <row r="1359" spans="1:22" s="281" customFormat="1" ht="22.5" hidden="1" customHeight="1" x14ac:dyDescent="0.2">
      <c r="A1359" s="269" t="str">
        <f>Лист4!A61</f>
        <v>всего, в том числе:</v>
      </c>
      <c r="B1359" s="269">
        <f>Лист4!B61</f>
        <v>0</v>
      </c>
      <c r="C1359" s="269">
        <f>Лист4!C61</f>
        <v>0</v>
      </c>
      <c r="D1359" s="269">
        <f>Лист4!D61</f>
        <v>0</v>
      </c>
      <c r="E1359" s="269">
        <f>Лист4!E61</f>
        <v>0</v>
      </c>
      <c r="F1359" s="269">
        <f>Лист4!F61</f>
        <v>0</v>
      </c>
      <c r="G1359" s="269">
        <f>Лист4!G61</f>
        <v>0</v>
      </c>
      <c r="H1359" s="269">
        <f>Лист4!H61</f>
        <v>0</v>
      </c>
      <c r="I1359" s="137"/>
      <c r="J1359" s="104"/>
      <c r="K1359" s="234"/>
      <c r="L1359" s="137"/>
      <c r="M1359" s="137"/>
      <c r="N1359" s="137"/>
      <c r="O1359" s="104"/>
      <c r="P1359" s="137"/>
      <c r="Q1359" s="137"/>
      <c r="R1359" s="137"/>
      <c r="S1359" s="137"/>
      <c r="T1359" s="270"/>
      <c r="U1359" s="271"/>
    </row>
    <row r="1360" spans="1:22" s="281" customFormat="1" ht="51" hidden="1" customHeight="1" x14ac:dyDescent="0.2">
      <c r="A1360" s="269" t="str">
        <f>Лист4!A62</f>
        <v>Ответственный исполнитель: Департамент региональной политики Ненецкого автономного округа</v>
      </c>
      <c r="B1360" s="269">
        <f>Лист4!B62</f>
        <v>0</v>
      </c>
      <c r="C1360" s="269">
        <f>Лист4!C62</f>
        <v>0</v>
      </c>
      <c r="D1360" s="269">
        <f>Лист4!D62</f>
        <v>0</v>
      </c>
      <c r="E1360" s="269">
        <f>Лист4!E62</f>
        <v>0</v>
      </c>
      <c r="F1360" s="269">
        <f>Лист4!F62</f>
        <v>0</v>
      </c>
      <c r="G1360" s="269">
        <f>Лист4!G62</f>
        <v>0</v>
      </c>
      <c r="H1360" s="269">
        <f>Лист4!H62</f>
        <v>0</v>
      </c>
      <c r="I1360" s="137"/>
      <c r="J1360" s="104"/>
      <c r="K1360" s="234"/>
      <c r="L1360" s="137"/>
      <c r="M1360" s="137"/>
      <c r="N1360" s="137"/>
      <c r="O1360" s="104"/>
      <c r="P1360" s="137"/>
      <c r="Q1360" s="137"/>
      <c r="R1360" s="137"/>
      <c r="S1360" s="137"/>
      <c r="T1360" s="270"/>
      <c r="U1360" s="271"/>
    </row>
    <row r="1361" spans="1:22" s="281" customFormat="1" ht="64.5" hidden="1" customHeight="1" x14ac:dyDescent="0.2">
      <c r="A1361" s="269" t="str">
        <f>Лист4!A63</f>
        <v>7.1. Проведение комплексных социологических исследований на территории Ненецкого автономного округа</v>
      </c>
      <c r="B1361" s="269" t="str">
        <f>Лист4!B63</f>
        <v>август</v>
      </c>
      <c r="C1361" s="269" t="str">
        <f>Лист4!C63</f>
        <v>декабрь</v>
      </c>
      <c r="D1361" s="269">
        <f>Лист4!D63</f>
        <v>1000</v>
      </c>
      <c r="E1361" s="269">
        <f>Лист4!E63</f>
        <v>0</v>
      </c>
      <c r="F1361" s="269">
        <f>Лист4!F63</f>
        <v>1000</v>
      </c>
      <c r="G1361" s="269">
        <f>Лист4!G63</f>
        <v>0</v>
      </c>
      <c r="H1361" s="269">
        <f>Лист4!H63</f>
        <v>0</v>
      </c>
      <c r="I1361" s="137">
        <v>0</v>
      </c>
      <c r="J1361" s="104">
        <f t="shared" si="255"/>
        <v>0</v>
      </c>
      <c r="K1361" s="234"/>
      <c r="L1361" s="137">
        <v>0</v>
      </c>
      <c r="M1361" s="137"/>
      <c r="N1361" s="137"/>
      <c r="O1361" s="104">
        <f t="shared" si="256"/>
        <v>0</v>
      </c>
      <c r="P1361" s="137"/>
      <c r="Q1361" s="137">
        <v>0</v>
      </c>
      <c r="R1361" s="137"/>
      <c r="S1361" s="137"/>
      <c r="T1361" s="270" t="s">
        <v>789</v>
      </c>
      <c r="U1361" s="271" t="s">
        <v>789</v>
      </c>
    </row>
    <row r="1362" spans="1:22" s="287" customFormat="1" ht="41.25" hidden="1" customHeight="1" x14ac:dyDescent="0.2">
      <c r="A1362" s="269" t="str">
        <f>Лист4!A64</f>
        <v>7.2. Изготовление полиграфической продукции</v>
      </c>
      <c r="B1362" s="269" t="str">
        <f>Лист4!B64</f>
        <v>февраль</v>
      </c>
      <c r="C1362" s="269" t="str">
        <f>Лист4!C64</f>
        <v>декабрь</v>
      </c>
      <c r="D1362" s="269">
        <f>Лист4!D64</f>
        <v>1160</v>
      </c>
      <c r="E1362" s="269">
        <f>Лист4!E64</f>
        <v>0</v>
      </c>
      <c r="F1362" s="269">
        <f>Лист4!F64</f>
        <v>1160</v>
      </c>
      <c r="G1362" s="269">
        <f>Лист4!G64</f>
        <v>0</v>
      </c>
      <c r="H1362" s="269">
        <f>Лист4!H64</f>
        <v>0</v>
      </c>
      <c r="I1362" s="137">
        <v>50</v>
      </c>
      <c r="J1362" s="104">
        <f t="shared" si="255"/>
        <v>0</v>
      </c>
      <c r="K1362" s="234"/>
      <c r="L1362" s="137">
        <v>0</v>
      </c>
      <c r="M1362" s="137"/>
      <c r="N1362" s="137"/>
      <c r="O1362" s="104">
        <f t="shared" si="256"/>
        <v>0</v>
      </c>
      <c r="P1362" s="137"/>
      <c r="Q1362" s="137">
        <v>0</v>
      </c>
      <c r="R1362" s="137"/>
      <c r="S1362" s="137"/>
      <c r="T1362" s="270">
        <f t="shared" si="257"/>
        <v>0</v>
      </c>
      <c r="U1362" s="271" t="s">
        <v>789</v>
      </c>
      <c r="V1362" s="286"/>
    </row>
    <row r="1363" spans="1:22" s="281" customFormat="1" ht="56.25" hidden="1" customHeight="1" x14ac:dyDescent="0.2">
      <c r="A1363" s="269" t="str">
        <f>Лист4!A65</f>
        <v>7.3. Обеспечение доступа к базам данных и автоматизированных систем мониторинга средств массовой информации</v>
      </c>
      <c r="B1363" s="269" t="str">
        <f>Лист4!B65</f>
        <v>январь</v>
      </c>
      <c r="C1363" s="269" t="str">
        <f>Лист4!C65</f>
        <v>декабрь</v>
      </c>
      <c r="D1363" s="269">
        <f>Лист4!D65</f>
        <v>495</v>
      </c>
      <c r="E1363" s="269">
        <f>Лист4!E65</f>
        <v>0</v>
      </c>
      <c r="F1363" s="269">
        <f>Лист4!F65</f>
        <v>495</v>
      </c>
      <c r="G1363" s="269">
        <f>Лист4!G65</f>
        <v>0</v>
      </c>
      <c r="H1363" s="269">
        <f>Лист4!H65</f>
        <v>0</v>
      </c>
      <c r="I1363" s="137">
        <v>99</v>
      </c>
      <c r="J1363" s="104">
        <f t="shared" si="255"/>
        <v>0</v>
      </c>
      <c r="K1363" s="234"/>
      <c r="L1363" s="137">
        <v>0</v>
      </c>
      <c r="M1363" s="137"/>
      <c r="N1363" s="137"/>
      <c r="O1363" s="104">
        <f t="shared" si="256"/>
        <v>0</v>
      </c>
      <c r="P1363" s="137"/>
      <c r="Q1363" s="137">
        <v>0</v>
      </c>
      <c r="R1363" s="137"/>
      <c r="S1363" s="137"/>
      <c r="T1363" s="270">
        <f t="shared" si="257"/>
        <v>0</v>
      </c>
      <c r="U1363" s="271" t="s">
        <v>789</v>
      </c>
      <c r="V1363" s="286"/>
    </row>
    <row r="1364" spans="1:22" s="281" customFormat="1" ht="52.5" hidden="1" customHeight="1" thickBot="1" x14ac:dyDescent="0.25">
      <c r="A1364" s="269" t="str">
        <f>Лист4!A66</f>
        <v>7.4. Приобретение фото и иллюстративных материалов</v>
      </c>
      <c r="B1364" s="269" t="str">
        <f>Лист4!B66</f>
        <v>январь</v>
      </c>
      <c r="C1364" s="269" t="str">
        <f>Лист4!C66</f>
        <v>декабрь</v>
      </c>
      <c r="D1364" s="269">
        <f>Лист4!D66</f>
        <v>50</v>
      </c>
      <c r="E1364" s="269">
        <f>Лист4!E66</f>
        <v>0</v>
      </c>
      <c r="F1364" s="269">
        <f>Лист4!F66</f>
        <v>50</v>
      </c>
      <c r="G1364" s="269">
        <f>Лист4!G66</f>
        <v>0</v>
      </c>
      <c r="H1364" s="269">
        <f>Лист4!H66</f>
        <v>0</v>
      </c>
      <c r="I1364" s="272">
        <v>0</v>
      </c>
      <c r="J1364" s="273">
        <f t="shared" si="255"/>
        <v>0</v>
      </c>
      <c r="K1364" s="274"/>
      <c r="L1364" s="272">
        <v>0</v>
      </c>
      <c r="M1364" s="272"/>
      <c r="N1364" s="272"/>
      <c r="O1364" s="273">
        <f t="shared" si="256"/>
        <v>0</v>
      </c>
      <c r="P1364" s="272"/>
      <c r="Q1364" s="272">
        <v>0</v>
      </c>
      <c r="R1364" s="272"/>
      <c r="S1364" s="272"/>
      <c r="T1364" s="275" t="s">
        <v>789</v>
      </c>
      <c r="U1364" s="276" t="s">
        <v>789</v>
      </c>
    </row>
    <row r="1366" spans="1:22" ht="18.75" x14ac:dyDescent="0.3">
      <c r="A1366" s="85" t="s">
        <v>1144</v>
      </c>
      <c r="B1366" s="85"/>
      <c r="C1366" s="85"/>
      <c r="D1366" s="85"/>
      <c r="E1366" s="85"/>
      <c r="F1366" s="85"/>
      <c r="G1366" s="85"/>
      <c r="H1366" s="85"/>
      <c r="I1366" s="85"/>
      <c r="J1366" s="85"/>
      <c r="K1366" s="85"/>
      <c r="L1366" s="85"/>
      <c r="M1366" s="85"/>
      <c r="N1366" s="85"/>
      <c r="O1366" s="85"/>
      <c r="P1366" s="85"/>
      <c r="Q1366" s="85"/>
      <c r="R1366" s="85"/>
      <c r="S1366" s="85"/>
      <c r="T1366" s="85"/>
      <c r="U1366" s="85"/>
    </row>
    <row r="1367" spans="1:22" ht="15" customHeight="1" x14ac:dyDescent="0.25">
      <c r="A1367" s="534" t="s">
        <v>289</v>
      </c>
      <c r="B1367" s="535" t="s">
        <v>1</v>
      </c>
      <c r="C1367" s="535" t="s">
        <v>2</v>
      </c>
      <c r="D1367" s="522" t="s">
        <v>100</v>
      </c>
      <c r="E1367" s="522"/>
      <c r="F1367" s="522"/>
      <c r="G1367" s="522"/>
      <c r="H1367" s="522"/>
      <c r="I1367" s="522"/>
      <c r="J1367" s="522"/>
      <c r="K1367" s="522"/>
      <c r="L1367" s="522"/>
      <c r="M1367" s="522"/>
      <c r="N1367" s="522"/>
      <c r="O1367" s="522"/>
      <c r="P1367" s="522"/>
      <c r="Q1367" s="522"/>
      <c r="R1367" s="522"/>
      <c r="S1367" s="522"/>
      <c r="T1367" s="536" t="s">
        <v>346</v>
      </c>
      <c r="U1367" s="536" t="s">
        <v>243</v>
      </c>
    </row>
    <row r="1368" spans="1:22" x14ac:dyDescent="0.25">
      <c r="A1368" s="534"/>
      <c r="B1368" s="535"/>
      <c r="C1368" s="535"/>
      <c r="D1368" s="522" t="s">
        <v>103</v>
      </c>
      <c r="E1368" s="522"/>
      <c r="F1368" s="522"/>
      <c r="G1368" s="522"/>
      <c r="H1368" s="522"/>
      <c r="I1368" s="525" t="s">
        <v>267</v>
      </c>
      <c r="J1368" s="522" t="s">
        <v>838</v>
      </c>
      <c r="K1368" s="522"/>
      <c r="L1368" s="522"/>
      <c r="M1368" s="522"/>
      <c r="N1368" s="522"/>
      <c r="O1368" s="522" t="s">
        <v>839</v>
      </c>
      <c r="P1368" s="522"/>
      <c r="Q1368" s="522"/>
      <c r="R1368" s="522"/>
      <c r="S1368" s="522"/>
      <c r="T1368" s="537"/>
      <c r="U1368" s="537"/>
    </row>
    <row r="1369" spans="1:22" x14ac:dyDescent="0.25">
      <c r="A1369" s="534"/>
      <c r="B1369" s="535"/>
      <c r="C1369" s="535"/>
      <c r="D1369" s="535" t="s">
        <v>245</v>
      </c>
      <c r="E1369" s="522" t="s">
        <v>11</v>
      </c>
      <c r="F1369" s="522"/>
      <c r="G1369" s="522"/>
      <c r="H1369" s="522"/>
      <c r="I1369" s="525"/>
      <c r="J1369" s="535" t="s">
        <v>245</v>
      </c>
      <c r="K1369" s="522" t="s">
        <v>11</v>
      </c>
      <c r="L1369" s="522"/>
      <c r="M1369" s="522"/>
      <c r="N1369" s="522"/>
      <c r="O1369" s="535" t="s">
        <v>10</v>
      </c>
      <c r="P1369" s="522" t="s">
        <v>11</v>
      </c>
      <c r="Q1369" s="522"/>
      <c r="R1369" s="522"/>
      <c r="S1369" s="522"/>
      <c r="T1369" s="537"/>
      <c r="U1369" s="537"/>
    </row>
    <row r="1370" spans="1:22" ht="162" customHeight="1" x14ac:dyDescent="0.25">
      <c r="A1370" s="534"/>
      <c r="B1370" s="535"/>
      <c r="C1370" s="535"/>
      <c r="D1370" s="535"/>
      <c r="E1370" s="115" t="s">
        <v>290</v>
      </c>
      <c r="F1370" s="116" t="s">
        <v>291</v>
      </c>
      <c r="G1370" s="117" t="s">
        <v>292</v>
      </c>
      <c r="H1370" s="117" t="s">
        <v>15</v>
      </c>
      <c r="I1370" s="525"/>
      <c r="J1370" s="535"/>
      <c r="K1370" s="115" t="s">
        <v>290</v>
      </c>
      <c r="L1370" s="116" t="s">
        <v>291</v>
      </c>
      <c r="M1370" s="117" t="s">
        <v>292</v>
      </c>
      <c r="N1370" s="117" t="s">
        <v>15</v>
      </c>
      <c r="O1370" s="535"/>
      <c r="P1370" s="115" t="s">
        <v>290</v>
      </c>
      <c r="Q1370" s="116" t="s">
        <v>291</v>
      </c>
      <c r="R1370" s="117" t="s">
        <v>292</v>
      </c>
      <c r="S1370" s="117" t="s">
        <v>15</v>
      </c>
      <c r="T1370" s="538"/>
      <c r="U1370" s="538"/>
    </row>
    <row r="1371" spans="1:22" x14ac:dyDescent="0.25">
      <c r="A1371" s="118">
        <v>1</v>
      </c>
      <c r="B1371" s="118">
        <v>2</v>
      </c>
      <c r="C1371" s="118">
        <v>3</v>
      </c>
      <c r="D1371" s="118">
        <v>4</v>
      </c>
      <c r="E1371" s="118">
        <v>5</v>
      </c>
      <c r="F1371" s="118">
        <v>6</v>
      </c>
      <c r="G1371" s="118">
        <v>7</v>
      </c>
      <c r="H1371" s="118">
        <v>8</v>
      </c>
      <c r="I1371" s="118">
        <v>9</v>
      </c>
      <c r="J1371" s="118">
        <v>10</v>
      </c>
      <c r="K1371" s="118">
        <v>11</v>
      </c>
      <c r="L1371" s="118">
        <v>12</v>
      </c>
      <c r="M1371" s="118">
        <v>13</v>
      </c>
      <c r="N1371" s="118">
        <v>14</v>
      </c>
      <c r="O1371" s="118">
        <v>15</v>
      </c>
      <c r="P1371" s="118">
        <v>16</v>
      </c>
      <c r="Q1371" s="118">
        <v>17</v>
      </c>
      <c r="R1371" s="118">
        <v>18</v>
      </c>
      <c r="S1371" s="118">
        <v>19</v>
      </c>
      <c r="T1371" s="118">
        <v>20</v>
      </c>
      <c r="U1371" s="118">
        <v>21</v>
      </c>
    </row>
    <row r="1372" spans="1:22" ht="68.25" hidden="1" x14ac:dyDescent="0.25">
      <c r="A1372" s="119" t="s">
        <v>840</v>
      </c>
      <c r="B1372" s="118"/>
      <c r="C1372" s="118"/>
      <c r="D1372" s="304">
        <f t="shared" ref="D1372:D1377" si="279">E1372+F1372+G1372+H1372</f>
        <v>4124.5</v>
      </c>
      <c r="E1372" s="304">
        <f>E1373</f>
        <v>4124.5</v>
      </c>
      <c r="F1372" s="304">
        <f>F1373</f>
        <v>0</v>
      </c>
      <c r="G1372" s="304">
        <f>G1373</f>
        <v>0</v>
      </c>
      <c r="H1372" s="304">
        <f>H1373</f>
        <v>0</v>
      </c>
      <c r="I1372" s="304">
        <f>I1373</f>
        <v>0</v>
      </c>
      <c r="J1372" s="304">
        <f t="shared" ref="J1372:J1377" si="280">K1372+L1372+M1372+N1372</f>
        <v>0</v>
      </c>
      <c r="K1372" s="304">
        <f>K1373</f>
        <v>0</v>
      </c>
      <c r="L1372" s="304">
        <f>L1373</f>
        <v>0</v>
      </c>
      <c r="M1372" s="304">
        <f>M1373</f>
        <v>0</v>
      </c>
      <c r="N1372" s="304">
        <f>N1373</f>
        <v>0</v>
      </c>
      <c r="O1372" s="304">
        <f t="shared" ref="O1372:O1377" si="281">P1372+Q1372+R1372+S1372</f>
        <v>0</v>
      </c>
      <c r="P1372" s="304">
        <f>P1373</f>
        <v>0</v>
      </c>
      <c r="Q1372" s="304">
        <f>Q1373</f>
        <v>0</v>
      </c>
      <c r="R1372" s="304">
        <f>R1373</f>
        <v>0</v>
      </c>
      <c r="S1372" s="304">
        <f>S1373</f>
        <v>0</v>
      </c>
      <c r="T1372" s="113" t="e">
        <f t="shared" ref="T1372:T1377" si="282">L1372/I1372*100</f>
        <v>#DIV/0!</v>
      </c>
      <c r="U1372" s="113" t="e">
        <f t="shared" ref="U1372:U1377" si="283">O1372/J1372*100</f>
        <v>#DIV/0!</v>
      </c>
    </row>
    <row r="1373" spans="1:22" ht="23.25" hidden="1" x14ac:dyDescent="0.25">
      <c r="A1373" s="119" t="s">
        <v>841</v>
      </c>
      <c r="B1373" s="118"/>
      <c r="C1373" s="118"/>
      <c r="D1373" s="304">
        <f t="shared" si="279"/>
        <v>4124.5</v>
      </c>
      <c r="E1373" s="304">
        <v>4124.5</v>
      </c>
      <c r="F1373" s="304">
        <v>0</v>
      </c>
      <c r="G1373" s="304">
        <v>0</v>
      </c>
      <c r="H1373" s="304">
        <v>0</v>
      </c>
      <c r="I1373" s="304">
        <v>0</v>
      </c>
      <c r="J1373" s="304">
        <f t="shared" si="280"/>
        <v>0</v>
      </c>
      <c r="K1373" s="304">
        <v>0</v>
      </c>
      <c r="L1373" s="304">
        <v>0</v>
      </c>
      <c r="M1373" s="304">
        <v>0</v>
      </c>
      <c r="N1373" s="304">
        <v>0</v>
      </c>
      <c r="O1373" s="304">
        <f t="shared" si="281"/>
        <v>0</v>
      </c>
      <c r="P1373" s="304">
        <v>0</v>
      </c>
      <c r="Q1373" s="304">
        <v>0</v>
      </c>
      <c r="R1373" s="304">
        <v>0</v>
      </c>
      <c r="S1373" s="304">
        <v>0</v>
      </c>
      <c r="T1373" s="113" t="e">
        <f t="shared" si="282"/>
        <v>#DIV/0!</v>
      </c>
      <c r="U1373" s="113" t="e">
        <f t="shared" si="283"/>
        <v>#DIV/0!</v>
      </c>
    </row>
    <row r="1374" spans="1:22" ht="57" hidden="1" x14ac:dyDescent="0.25">
      <c r="A1374" s="119" t="s">
        <v>842</v>
      </c>
      <c r="B1374" s="118"/>
      <c r="C1374" s="118"/>
      <c r="D1374" s="304">
        <f t="shared" si="279"/>
        <v>33578.1</v>
      </c>
      <c r="E1374" s="304"/>
      <c r="F1374" s="304">
        <v>33578.1</v>
      </c>
      <c r="G1374" s="304"/>
      <c r="H1374" s="304"/>
      <c r="I1374" s="304">
        <v>8023.1</v>
      </c>
      <c r="J1374" s="304">
        <f t="shared" si="280"/>
        <v>6654.7</v>
      </c>
      <c r="K1374" s="304"/>
      <c r="L1374" s="304">
        <v>6654.7</v>
      </c>
      <c r="M1374" s="304"/>
      <c r="N1374" s="304"/>
      <c r="O1374" s="304">
        <f t="shared" si="281"/>
        <v>6654.7</v>
      </c>
      <c r="P1374" s="304"/>
      <c r="Q1374" s="304">
        <v>6654.7</v>
      </c>
      <c r="R1374" s="304"/>
      <c r="S1374" s="304"/>
      <c r="T1374" s="113">
        <f t="shared" si="282"/>
        <v>82.944248482506751</v>
      </c>
      <c r="U1374" s="113">
        <f t="shared" si="283"/>
        <v>100</v>
      </c>
    </row>
    <row r="1375" spans="1:22" ht="79.5" hidden="1" x14ac:dyDescent="0.25">
      <c r="A1375" s="119" t="s">
        <v>843</v>
      </c>
      <c r="B1375" s="118"/>
      <c r="C1375" s="118"/>
      <c r="D1375" s="304">
        <f t="shared" si="279"/>
        <v>6214.6</v>
      </c>
      <c r="E1375" s="304">
        <f>E1376+E1377</f>
        <v>0</v>
      </c>
      <c r="F1375" s="304">
        <f>F1376+F1377</f>
        <v>6214.6</v>
      </c>
      <c r="G1375" s="304">
        <f>G1376+G1377</f>
        <v>0</v>
      </c>
      <c r="H1375" s="304">
        <f>H1376+H1377</f>
        <v>0</v>
      </c>
      <c r="I1375" s="304">
        <f>I1376+I1377</f>
        <v>1622.5</v>
      </c>
      <c r="J1375" s="304">
        <f t="shared" si="280"/>
        <v>1622.5</v>
      </c>
      <c r="K1375" s="304">
        <f>K1376+K1377</f>
        <v>0</v>
      </c>
      <c r="L1375" s="304">
        <f>L1376+L1377</f>
        <v>1622.5</v>
      </c>
      <c r="M1375" s="304">
        <f>M1376+M1377</f>
        <v>0</v>
      </c>
      <c r="N1375" s="304">
        <f>N1376+N1377</f>
        <v>0</v>
      </c>
      <c r="O1375" s="304">
        <f t="shared" si="281"/>
        <v>1027.2</v>
      </c>
      <c r="P1375" s="304">
        <f>P1376+P1377</f>
        <v>0</v>
      </c>
      <c r="Q1375" s="304">
        <f>Q1376+Q1377</f>
        <v>1027.2</v>
      </c>
      <c r="R1375" s="304">
        <f>R1376+R1377</f>
        <v>0</v>
      </c>
      <c r="S1375" s="304">
        <f>S1376+S1377</f>
        <v>0</v>
      </c>
      <c r="T1375" s="113">
        <f t="shared" si="282"/>
        <v>100</v>
      </c>
      <c r="U1375" s="113">
        <f t="shared" si="283"/>
        <v>63.309707241910637</v>
      </c>
    </row>
    <row r="1376" spans="1:22" ht="23.25" hidden="1" x14ac:dyDescent="0.25">
      <c r="A1376" s="119" t="s">
        <v>844</v>
      </c>
      <c r="B1376" s="118"/>
      <c r="C1376" s="118"/>
      <c r="D1376" s="304">
        <f t="shared" si="279"/>
        <v>3074.9</v>
      </c>
      <c r="E1376" s="304"/>
      <c r="F1376" s="304">
        <v>3074.9</v>
      </c>
      <c r="G1376" s="304"/>
      <c r="H1376" s="304"/>
      <c r="I1376" s="304">
        <v>871.2</v>
      </c>
      <c r="J1376" s="304">
        <f t="shared" si="280"/>
        <v>871.2</v>
      </c>
      <c r="K1376" s="304"/>
      <c r="L1376" s="304">
        <v>871.2</v>
      </c>
      <c r="M1376" s="304"/>
      <c r="N1376" s="304"/>
      <c r="O1376" s="304">
        <f t="shared" si="281"/>
        <v>565</v>
      </c>
      <c r="P1376" s="304"/>
      <c r="Q1376" s="304">
        <v>565</v>
      </c>
      <c r="R1376" s="304"/>
      <c r="S1376" s="304"/>
      <c r="T1376" s="113">
        <f t="shared" si="282"/>
        <v>100</v>
      </c>
      <c r="U1376" s="113">
        <f t="shared" si="283"/>
        <v>64.85307621671258</v>
      </c>
    </row>
    <row r="1377" spans="1:21" ht="34.5" hidden="1" x14ac:dyDescent="0.25">
      <c r="A1377" s="119" t="s">
        <v>845</v>
      </c>
      <c r="B1377" s="118"/>
      <c r="C1377" s="118"/>
      <c r="D1377" s="304">
        <f t="shared" si="279"/>
        <v>3139.7</v>
      </c>
      <c r="E1377" s="304"/>
      <c r="F1377" s="304">
        <v>3139.7</v>
      </c>
      <c r="G1377" s="304"/>
      <c r="H1377" s="304"/>
      <c r="I1377" s="304">
        <v>751.3</v>
      </c>
      <c r="J1377" s="304">
        <f t="shared" si="280"/>
        <v>751.3</v>
      </c>
      <c r="K1377" s="304"/>
      <c r="L1377" s="304">
        <v>751.3</v>
      </c>
      <c r="M1377" s="304"/>
      <c r="N1377" s="304"/>
      <c r="O1377" s="304">
        <f t="shared" si="281"/>
        <v>462.2</v>
      </c>
      <c r="P1377" s="304"/>
      <c r="Q1377" s="304">
        <v>462.2</v>
      </c>
      <c r="R1377" s="304"/>
      <c r="S1377" s="304"/>
      <c r="T1377" s="113">
        <f t="shared" si="282"/>
        <v>100</v>
      </c>
      <c r="U1377" s="113">
        <f t="shared" si="283"/>
        <v>61.520031944629316</v>
      </c>
    </row>
    <row r="1378" spans="1:21" x14ac:dyDescent="0.25">
      <c r="A1378" s="526" t="s">
        <v>846</v>
      </c>
      <c r="B1378" s="527"/>
      <c r="C1378" s="527"/>
      <c r="D1378" s="527"/>
      <c r="E1378" s="527"/>
      <c r="F1378" s="527"/>
      <c r="G1378" s="527"/>
      <c r="H1378" s="527"/>
      <c r="I1378" s="527"/>
      <c r="J1378" s="527"/>
      <c r="K1378" s="527"/>
      <c r="L1378" s="527"/>
      <c r="M1378" s="527"/>
      <c r="N1378" s="527"/>
      <c r="O1378" s="527"/>
      <c r="P1378" s="527"/>
      <c r="Q1378" s="527"/>
      <c r="R1378" s="527"/>
      <c r="S1378" s="527"/>
      <c r="T1378" s="527"/>
      <c r="U1378" s="528"/>
    </row>
    <row r="1379" spans="1:21" ht="57" hidden="1" x14ac:dyDescent="0.25">
      <c r="A1379" s="305" t="s">
        <v>847</v>
      </c>
      <c r="B1379" s="162"/>
      <c r="C1379" s="162"/>
      <c r="D1379" s="141">
        <f>E1379+F1379+G1379+H1379</f>
        <v>596287.9</v>
      </c>
      <c r="E1379" s="142">
        <f>E1380+E1381</f>
        <v>0</v>
      </c>
      <c r="F1379" s="142">
        <f>F1380+F1381</f>
        <v>596287.9</v>
      </c>
      <c r="G1379" s="142">
        <f>G1380+G1381</f>
        <v>0</v>
      </c>
      <c r="H1379" s="142">
        <f>H1380+H1381</f>
        <v>0</v>
      </c>
      <c r="I1379" s="142">
        <f>I1380+I1381</f>
        <v>120361</v>
      </c>
      <c r="J1379" s="141">
        <f>K1379+L1379+M1379+N1379</f>
        <v>119625</v>
      </c>
      <c r="K1379" s="141">
        <f>K1380+K1381</f>
        <v>0</v>
      </c>
      <c r="L1379" s="141">
        <f>L1380+L1381</f>
        <v>119625</v>
      </c>
      <c r="M1379" s="141">
        <f>M1380+M1381</f>
        <v>0</v>
      </c>
      <c r="N1379" s="141">
        <f>N1380+N1381</f>
        <v>0</v>
      </c>
      <c r="O1379" s="141">
        <f>P1379+Q1379+R1379+S1379</f>
        <v>98870.9</v>
      </c>
      <c r="P1379" s="141">
        <f>P1380+P1381</f>
        <v>0</v>
      </c>
      <c r="Q1379" s="141">
        <f>Q1380+Q1381</f>
        <v>98870.9</v>
      </c>
      <c r="R1379" s="141">
        <f>R1380+R1381</f>
        <v>0</v>
      </c>
      <c r="S1379" s="141">
        <f>S1380+S1381</f>
        <v>0</v>
      </c>
      <c r="T1379" s="141">
        <f>L1379/I1379*100</f>
        <v>99.388506243716819</v>
      </c>
      <c r="U1379" s="141">
        <f>O1379/J1379*100</f>
        <v>82.650700104493197</v>
      </c>
    </row>
    <row r="1380" spans="1:21" ht="34.5" hidden="1" x14ac:dyDescent="0.25">
      <c r="A1380" s="305" t="s">
        <v>848</v>
      </c>
      <c r="B1380" s="162"/>
      <c r="C1380" s="162"/>
      <c r="D1380" s="141">
        <v>593150.30000000005</v>
      </c>
      <c r="E1380" s="142">
        <v>0</v>
      </c>
      <c r="F1380" s="142">
        <v>593150.30000000005</v>
      </c>
      <c r="G1380" s="142">
        <v>0</v>
      </c>
      <c r="H1380" s="142">
        <v>0</v>
      </c>
      <c r="I1380" s="142">
        <v>119625</v>
      </c>
      <c r="J1380" s="141">
        <v>119625</v>
      </c>
      <c r="K1380" s="141">
        <v>0</v>
      </c>
      <c r="L1380" s="141">
        <v>119625</v>
      </c>
      <c r="M1380" s="141">
        <v>0</v>
      </c>
      <c r="N1380" s="141">
        <v>0</v>
      </c>
      <c r="O1380" s="141">
        <v>98870.9</v>
      </c>
      <c r="P1380" s="141">
        <v>0</v>
      </c>
      <c r="Q1380" s="141">
        <v>98870.9</v>
      </c>
      <c r="R1380" s="141">
        <v>0</v>
      </c>
      <c r="S1380" s="141">
        <v>0</v>
      </c>
      <c r="T1380" s="141">
        <v>100</v>
      </c>
      <c r="U1380" s="141">
        <v>82.650700104493197</v>
      </c>
    </row>
    <row r="1381" spans="1:21" ht="90.75" hidden="1" x14ac:dyDescent="0.25">
      <c r="A1381" s="305" t="s">
        <v>849</v>
      </c>
      <c r="B1381" s="162"/>
      <c r="C1381" s="162"/>
      <c r="D1381" s="141">
        <v>3137.6</v>
      </c>
      <c r="E1381" s="142">
        <v>0</v>
      </c>
      <c r="F1381" s="142">
        <v>3137.6</v>
      </c>
      <c r="G1381" s="142">
        <v>0</v>
      </c>
      <c r="H1381" s="142">
        <v>0</v>
      </c>
      <c r="I1381" s="142">
        <v>736</v>
      </c>
      <c r="J1381" s="141">
        <v>0</v>
      </c>
      <c r="K1381" s="141">
        <v>0</v>
      </c>
      <c r="L1381" s="141">
        <v>0</v>
      </c>
      <c r="M1381" s="141">
        <v>0</v>
      </c>
      <c r="N1381" s="141">
        <v>0</v>
      </c>
      <c r="O1381" s="141">
        <v>0</v>
      </c>
      <c r="P1381" s="141">
        <v>0</v>
      </c>
      <c r="Q1381" s="141">
        <v>0</v>
      </c>
      <c r="R1381" s="141">
        <v>0</v>
      </c>
      <c r="S1381" s="141">
        <v>0</v>
      </c>
      <c r="T1381" s="141">
        <v>0</v>
      </c>
      <c r="U1381" s="141" t="e">
        <v>#DIV/0!</v>
      </c>
    </row>
    <row r="1382" spans="1:21" ht="68.25" hidden="1" x14ac:dyDescent="0.25">
      <c r="A1382" s="305" t="s">
        <v>850</v>
      </c>
      <c r="B1382" s="162"/>
      <c r="C1382" s="162"/>
      <c r="D1382" s="151">
        <f>E1382+F1382+G1382+H1382</f>
        <v>1512113.2000000004</v>
      </c>
      <c r="E1382" s="151">
        <f>E1383+E1384+E1386+E1388+E1389+E1390</f>
        <v>0</v>
      </c>
      <c r="F1382" s="151">
        <f>F1383+F1384+F1386+F1388+F1389+F1390</f>
        <v>1512113.2000000004</v>
      </c>
      <c r="G1382" s="151">
        <f>G1383+G1384+G1386+G1388+G1389+G1390</f>
        <v>0</v>
      </c>
      <c r="H1382" s="151">
        <f>H1383+H1384+H1386+H1388+H1389+H1390</f>
        <v>0</v>
      </c>
      <c r="I1382" s="151">
        <f>I1383+I1384+I1386+I1388+I1389+I1390</f>
        <v>332434.89999999985</v>
      </c>
      <c r="J1382" s="151">
        <f>K1382+L1382+M1382+N1382</f>
        <v>325778.6999999999</v>
      </c>
      <c r="K1382" s="151">
        <f>K1383+K1384+K1386+K1388+K1389+K1390</f>
        <v>0</v>
      </c>
      <c r="L1382" s="151">
        <f>L1383+L1384+L1386+L1388+L1389+L1390</f>
        <v>325778.6999999999</v>
      </c>
      <c r="M1382" s="151">
        <f>M1383+M1384+M1386+M1388+M1389+M1390</f>
        <v>0</v>
      </c>
      <c r="N1382" s="151">
        <f>N1383+N1384+N1386+N1388+N1389+N1390</f>
        <v>0</v>
      </c>
      <c r="O1382" s="151">
        <f>P1382+Q1382+R1382+S1382</f>
        <v>252059.29999999993</v>
      </c>
      <c r="P1382" s="151">
        <f>P1383+P1384+P1386+P1388+P1389+P1390</f>
        <v>0</v>
      </c>
      <c r="Q1382" s="151">
        <f>Q1383+Q1384+Q1386+Q1388+Q1389+Q1390</f>
        <v>252059.29999999993</v>
      </c>
      <c r="R1382" s="151">
        <f>R1383+R1384+R1386+R1388+R1389+R1390</f>
        <v>0</v>
      </c>
      <c r="S1382" s="151">
        <f>S1383+S1384+S1386+S1388+S1389+S1390</f>
        <v>0</v>
      </c>
      <c r="T1382" s="141">
        <f>L1382/I1382*100</f>
        <v>97.997743317563845</v>
      </c>
      <c r="U1382" s="141">
        <f>O1382/J1382*100</f>
        <v>77.371325995223145</v>
      </c>
    </row>
    <row r="1383" spans="1:21" ht="57" hidden="1" x14ac:dyDescent="0.25">
      <c r="A1383" s="305" t="s">
        <v>851</v>
      </c>
      <c r="B1383" s="162"/>
      <c r="C1383" s="162"/>
      <c r="D1383" s="151">
        <v>1116478.9000000001</v>
      </c>
      <c r="E1383" s="151">
        <v>0</v>
      </c>
      <c r="F1383" s="151">
        <v>1116478.9000000001</v>
      </c>
      <c r="G1383" s="151">
        <v>0</v>
      </c>
      <c r="H1383" s="151">
        <v>0</v>
      </c>
      <c r="I1383" s="151">
        <v>250697.49999999991</v>
      </c>
      <c r="J1383" s="151">
        <v>250697.49999999991</v>
      </c>
      <c r="K1383" s="151">
        <v>0</v>
      </c>
      <c r="L1383" s="151">
        <v>250697.49999999991</v>
      </c>
      <c r="M1383" s="151">
        <v>0</v>
      </c>
      <c r="N1383" s="151">
        <v>0</v>
      </c>
      <c r="O1383" s="151">
        <v>193860.49999999994</v>
      </c>
      <c r="P1383" s="151">
        <v>0</v>
      </c>
      <c r="Q1383" s="151">
        <v>193860.49999999994</v>
      </c>
      <c r="R1383" s="151">
        <v>0</v>
      </c>
      <c r="S1383" s="151">
        <v>0</v>
      </c>
      <c r="T1383" s="141">
        <v>100</v>
      </c>
      <c r="U1383" s="141">
        <v>77.328453614415778</v>
      </c>
    </row>
    <row r="1384" spans="1:21" ht="90.75" hidden="1" x14ac:dyDescent="0.25">
      <c r="A1384" s="305" t="s">
        <v>852</v>
      </c>
      <c r="B1384" s="162"/>
      <c r="C1384" s="162"/>
      <c r="D1384" s="141">
        <f>E1384+F1384+G1384+H1384</f>
        <v>79346.3</v>
      </c>
      <c r="E1384" s="142">
        <f>E1385</f>
        <v>0</v>
      </c>
      <c r="F1384" s="142">
        <f>F1385</f>
        <v>79346.3</v>
      </c>
      <c r="G1384" s="142">
        <f>G1385</f>
        <v>0</v>
      </c>
      <c r="H1384" s="142">
        <f>H1385</f>
        <v>0</v>
      </c>
      <c r="I1384" s="142">
        <f>I1385</f>
        <v>16169.9</v>
      </c>
      <c r="J1384" s="141">
        <f>K1384+L1384+M1384+N1384</f>
        <v>14727.4</v>
      </c>
      <c r="K1384" s="141">
        <f>K1385</f>
        <v>0</v>
      </c>
      <c r="L1384" s="141">
        <f>L1385</f>
        <v>14727.4</v>
      </c>
      <c r="M1384" s="141">
        <f>M1385</f>
        <v>0</v>
      </c>
      <c r="N1384" s="141">
        <f>N1385</f>
        <v>0</v>
      </c>
      <c r="O1384" s="141">
        <f>P1384+Q1384+R1384+S1384</f>
        <v>14727.4</v>
      </c>
      <c r="P1384" s="141">
        <f>P1385</f>
        <v>0</v>
      </c>
      <c r="Q1384" s="141">
        <f>Q1385</f>
        <v>14727.4</v>
      </c>
      <c r="R1384" s="141">
        <f>R1385</f>
        <v>0</v>
      </c>
      <c r="S1384" s="141">
        <f>S1385</f>
        <v>0</v>
      </c>
      <c r="T1384" s="141">
        <f>L1384/I1384*100</f>
        <v>91.079103766875491</v>
      </c>
      <c r="U1384" s="141">
        <f>O1384/J1384*100</f>
        <v>100</v>
      </c>
    </row>
    <row r="1385" spans="1:21" ht="23.25" hidden="1" x14ac:dyDescent="0.25">
      <c r="A1385" s="305" t="s">
        <v>853</v>
      </c>
      <c r="B1385" s="162"/>
      <c r="C1385" s="162"/>
      <c r="D1385" s="141">
        <f>E1385+F1385+G1385+H1385</f>
        <v>79346.3</v>
      </c>
      <c r="E1385" s="142"/>
      <c r="F1385" s="141">
        <v>79346.3</v>
      </c>
      <c r="G1385" s="141"/>
      <c r="H1385" s="141"/>
      <c r="I1385" s="141">
        <v>16169.9</v>
      </c>
      <c r="J1385" s="141">
        <f>K1385+L1385+M1385+N1385</f>
        <v>14727.4</v>
      </c>
      <c r="K1385" s="141"/>
      <c r="L1385" s="141">
        <v>14727.4</v>
      </c>
      <c r="M1385" s="142"/>
      <c r="N1385" s="141"/>
      <c r="O1385" s="141">
        <f>P1385+Q1385+R1385+S1385</f>
        <v>14727.4</v>
      </c>
      <c r="P1385" s="141"/>
      <c r="Q1385" s="141">
        <v>14727.4</v>
      </c>
      <c r="R1385" s="141"/>
      <c r="S1385" s="141"/>
      <c r="T1385" s="141">
        <f>L1385/I1385*100</f>
        <v>91.079103766875491</v>
      </c>
      <c r="U1385" s="141">
        <f>O1385/J1385*100</f>
        <v>100</v>
      </c>
    </row>
    <row r="1386" spans="1:21" ht="79.5" hidden="1" x14ac:dyDescent="0.25">
      <c r="A1386" s="305" t="s">
        <v>854</v>
      </c>
      <c r="B1386" s="162"/>
      <c r="C1386" s="162"/>
      <c r="D1386" s="141">
        <f>E1386+F1386+G1386+H1386</f>
        <v>201137.8</v>
      </c>
      <c r="E1386" s="142">
        <f>E1387</f>
        <v>0</v>
      </c>
      <c r="F1386" s="142">
        <f>F1387</f>
        <v>201137.8</v>
      </c>
      <c r="G1386" s="142">
        <f>G1387</f>
        <v>0</v>
      </c>
      <c r="H1386" s="142">
        <f>H1387</f>
        <v>0</v>
      </c>
      <c r="I1386" s="142">
        <f>I1387</f>
        <v>34849.599999999999</v>
      </c>
      <c r="J1386" s="141">
        <f>K1386+L1386+M1386+N1386</f>
        <v>29635.9</v>
      </c>
      <c r="K1386" s="141">
        <f>K1387</f>
        <v>0</v>
      </c>
      <c r="L1386" s="141">
        <f>L1387</f>
        <v>29635.9</v>
      </c>
      <c r="M1386" s="141">
        <f>M1387</f>
        <v>0</v>
      </c>
      <c r="N1386" s="141">
        <f>N1387</f>
        <v>0</v>
      </c>
      <c r="O1386" s="141">
        <f>P1386+Q1386+R1386+S1386</f>
        <v>29635.9</v>
      </c>
      <c r="P1386" s="141">
        <f>P1387</f>
        <v>0</v>
      </c>
      <c r="Q1386" s="141">
        <f>Q1387</f>
        <v>29635.9</v>
      </c>
      <c r="R1386" s="141">
        <f>R1387</f>
        <v>0</v>
      </c>
      <c r="S1386" s="141">
        <f>S1387</f>
        <v>0</v>
      </c>
      <c r="T1386" s="141">
        <f>L1386/I1386*100</f>
        <v>85.039426564436909</v>
      </c>
      <c r="U1386" s="141">
        <f>O1386/J1386*100</f>
        <v>100</v>
      </c>
    </row>
    <row r="1387" spans="1:21" ht="34.5" hidden="1" x14ac:dyDescent="0.25">
      <c r="A1387" s="305" t="s">
        <v>855</v>
      </c>
      <c r="B1387" s="162"/>
      <c r="C1387" s="162"/>
      <c r="D1387" s="141">
        <f>E1387+F1387+G1387+H1387</f>
        <v>201137.8</v>
      </c>
      <c r="E1387" s="142"/>
      <c r="F1387" s="141">
        <v>201137.8</v>
      </c>
      <c r="G1387" s="141"/>
      <c r="H1387" s="141"/>
      <c r="I1387" s="141">
        <v>34849.599999999999</v>
      </c>
      <c r="J1387" s="141">
        <f>K1387+L1387+M1387+N1387</f>
        <v>29635.9</v>
      </c>
      <c r="K1387" s="141"/>
      <c r="L1387" s="141">
        <v>29635.9</v>
      </c>
      <c r="M1387" s="142"/>
      <c r="N1387" s="141"/>
      <c r="O1387" s="141">
        <f>P1387+Q1387+R1387+S1387</f>
        <v>29635.9</v>
      </c>
      <c r="P1387" s="141"/>
      <c r="Q1387" s="141">
        <v>29635.9</v>
      </c>
      <c r="R1387" s="141"/>
      <c r="S1387" s="141"/>
      <c r="T1387" s="141">
        <f>L1387/I1387*100</f>
        <v>85.039426564436909</v>
      </c>
      <c r="U1387" s="141">
        <f>O1387/J1387*100</f>
        <v>100</v>
      </c>
    </row>
    <row r="1388" spans="1:21" ht="57" hidden="1" x14ac:dyDescent="0.25">
      <c r="A1388" s="305" t="s">
        <v>856</v>
      </c>
      <c r="B1388" s="162"/>
      <c r="C1388" s="162"/>
      <c r="D1388" s="141">
        <v>81084.10000000002</v>
      </c>
      <c r="E1388" s="142">
        <v>0</v>
      </c>
      <c r="F1388" s="142">
        <v>81084.10000000002</v>
      </c>
      <c r="G1388" s="142">
        <v>0</v>
      </c>
      <c r="H1388" s="142">
        <v>0</v>
      </c>
      <c r="I1388" s="142">
        <v>28195.100000000002</v>
      </c>
      <c r="J1388" s="141">
        <v>28195.100000000002</v>
      </c>
      <c r="K1388" s="141">
        <v>0</v>
      </c>
      <c r="L1388" s="141">
        <v>28195.100000000002</v>
      </c>
      <c r="M1388" s="141">
        <v>0</v>
      </c>
      <c r="N1388" s="141">
        <v>0</v>
      </c>
      <c r="O1388" s="141">
        <v>11312.700000000006</v>
      </c>
      <c r="P1388" s="141">
        <v>0</v>
      </c>
      <c r="Q1388" s="141">
        <v>11312.700000000006</v>
      </c>
      <c r="R1388" s="141">
        <v>0</v>
      </c>
      <c r="S1388" s="141">
        <v>0</v>
      </c>
      <c r="T1388" s="141">
        <v>100</v>
      </c>
      <c r="U1388" s="141">
        <v>40.12292916145006</v>
      </c>
    </row>
    <row r="1389" spans="1:21" ht="57" hidden="1" x14ac:dyDescent="0.25">
      <c r="A1389" s="305" t="s">
        <v>857</v>
      </c>
      <c r="B1389" s="162"/>
      <c r="C1389" s="162"/>
      <c r="D1389" s="141">
        <v>8397.3000000000011</v>
      </c>
      <c r="E1389" s="142">
        <v>0</v>
      </c>
      <c r="F1389" s="142">
        <v>8397.3000000000011</v>
      </c>
      <c r="G1389" s="142">
        <v>0</v>
      </c>
      <c r="H1389" s="142">
        <v>0</v>
      </c>
      <c r="I1389" s="142">
        <v>0</v>
      </c>
      <c r="J1389" s="141">
        <v>0</v>
      </c>
      <c r="K1389" s="141">
        <v>0</v>
      </c>
      <c r="L1389" s="141">
        <v>0</v>
      </c>
      <c r="M1389" s="141">
        <v>0</v>
      </c>
      <c r="N1389" s="141">
        <v>0</v>
      </c>
      <c r="O1389" s="141">
        <v>0</v>
      </c>
      <c r="P1389" s="141">
        <v>0</v>
      </c>
      <c r="Q1389" s="141">
        <v>0</v>
      </c>
      <c r="R1389" s="141">
        <v>0</v>
      </c>
      <c r="S1389" s="141">
        <v>0</v>
      </c>
      <c r="T1389" s="141" t="e">
        <v>#DIV/0!</v>
      </c>
      <c r="U1389" s="141" t="e">
        <v>#DIV/0!</v>
      </c>
    </row>
    <row r="1390" spans="1:21" ht="68.25" hidden="1" x14ac:dyDescent="0.25">
      <c r="A1390" s="305" t="s">
        <v>858</v>
      </c>
      <c r="B1390" s="162"/>
      <c r="C1390" s="162"/>
      <c r="D1390" s="141">
        <f t="shared" ref="D1390:D1400" si="284">E1390+F1390+G1390+H1390</f>
        <v>25668.799999999999</v>
      </c>
      <c r="E1390" s="142">
        <f>E1391</f>
        <v>0</v>
      </c>
      <c r="F1390" s="142">
        <f>F1391</f>
        <v>25668.799999999999</v>
      </c>
      <c r="G1390" s="142">
        <f>G1391</f>
        <v>0</v>
      </c>
      <c r="H1390" s="142">
        <f>H1391</f>
        <v>0</v>
      </c>
      <c r="I1390" s="142">
        <f>I1391</f>
        <v>2522.8000000000002</v>
      </c>
      <c r="J1390" s="141">
        <f t="shared" ref="J1390:J1400" si="285">K1390+L1390+M1390+N1390</f>
        <v>2522.8000000000002</v>
      </c>
      <c r="K1390" s="141">
        <f>K1391</f>
        <v>0</v>
      </c>
      <c r="L1390" s="141">
        <f>L1391</f>
        <v>2522.8000000000002</v>
      </c>
      <c r="M1390" s="141">
        <f>M1391</f>
        <v>0</v>
      </c>
      <c r="N1390" s="141">
        <f>N1391</f>
        <v>0</v>
      </c>
      <c r="O1390" s="141">
        <f t="shared" ref="O1390:O1400" si="286">P1390+Q1390+R1390+S1390</f>
        <v>2522.8000000000002</v>
      </c>
      <c r="P1390" s="141">
        <f>P1391</f>
        <v>0</v>
      </c>
      <c r="Q1390" s="141">
        <f>Q1391</f>
        <v>2522.8000000000002</v>
      </c>
      <c r="R1390" s="141">
        <f>R1391</f>
        <v>0</v>
      </c>
      <c r="S1390" s="141">
        <f>S1391</f>
        <v>0</v>
      </c>
      <c r="T1390" s="141">
        <f>L1390/I1390*100</f>
        <v>100</v>
      </c>
      <c r="U1390" s="141">
        <f>O1390/J1390*100</f>
        <v>100</v>
      </c>
    </row>
    <row r="1391" spans="1:21" ht="34.5" hidden="1" x14ac:dyDescent="0.25">
      <c r="A1391" s="305" t="s">
        <v>859</v>
      </c>
      <c r="B1391" s="162"/>
      <c r="C1391" s="162"/>
      <c r="D1391" s="141">
        <f t="shared" si="284"/>
        <v>25668.799999999999</v>
      </c>
      <c r="E1391" s="142"/>
      <c r="F1391" s="141">
        <v>25668.799999999999</v>
      </c>
      <c r="G1391" s="141"/>
      <c r="H1391" s="141"/>
      <c r="I1391" s="141">
        <v>2522.8000000000002</v>
      </c>
      <c r="J1391" s="141">
        <f t="shared" si="285"/>
        <v>2522.8000000000002</v>
      </c>
      <c r="K1391" s="141"/>
      <c r="L1391" s="141">
        <v>2522.8000000000002</v>
      </c>
      <c r="M1391" s="142"/>
      <c r="N1391" s="141"/>
      <c r="O1391" s="141">
        <f t="shared" si="286"/>
        <v>2522.8000000000002</v>
      </c>
      <c r="P1391" s="141"/>
      <c r="Q1391" s="141">
        <v>2522.8000000000002</v>
      </c>
      <c r="R1391" s="141"/>
      <c r="S1391" s="141"/>
      <c r="T1391" s="141">
        <f>L1391/I1391*100</f>
        <v>100</v>
      </c>
      <c r="U1391" s="141">
        <f>O1391/J1391*100</f>
        <v>100</v>
      </c>
    </row>
    <row r="1392" spans="1:21" ht="45.75" hidden="1" x14ac:dyDescent="0.25">
      <c r="A1392" s="305" t="s">
        <v>860</v>
      </c>
      <c r="B1392" s="162"/>
      <c r="C1392" s="162"/>
      <c r="D1392" s="141">
        <f t="shared" si="284"/>
        <v>360198.69999999995</v>
      </c>
      <c r="E1392" s="142">
        <f>E1393+E1394+E1395+E1396+E1397+E1398</f>
        <v>0</v>
      </c>
      <c r="F1392" s="142">
        <f>F1393+F1394+F1395+F1396+F1397+F1398</f>
        <v>360198.69999999995</v>
      </c>
      <c r="G1392" s="142">
        <f>G1393+G1394+G1395+G1396+G1397+G1398</f>
        <v>0</v>
      </c>
      <c r="H1392" s="142">
        <f>H1393+H1394+H1395+H1396+H1397+H1398</f>
        <v>0</v>
      </c>
      <c r="I1392" s="142">
        <f>I1393+I1394+I1395+I1396+I1397+I1398</f>
        <v>81164.7</v>
      </c>
      <c r="J1392" s="141">
        <f t="shared" si="285"/>
        <v>81164.7</v>
      </c>
      <c r="K1392" s="141">
        <f>K1393+K1394+K1395+K1396+K1397+K1398</f>
        <v>0</v>
      </c>
      <c r="L1392" s="141">
        <f>L1393+L1394+L1395+L1396+L1397+L1398</f>
        <v>81164.7</v>
      </c>
      <c r="M1392" s="141">
        <f>M1393+M1394+M1395+M1396+M1397+M1398</f>
        <v>0</v>
      </c>
      <c r="N1392" s="141">
        <f>N1393+N1394+N1395+N1396+N1397+N1398</f>
        <v>0</v>
      </c>
      <c r="O1392" s="141">
        <f t="shared" si="286"/>
        <v>73141.199999999983</v>
      </c>
      <c r="P1392" s="141">
        <f>P1393+P1394+P1395+P1396+P1397+P1398</f>
        <v>0</v>
      </c>
      <c r="Q1392" s="141">
        <f>Q1393+Q1394+Q1395+Q1396+Q1397+Q1398</f>
        <v>73141.199999999983</v>
      </c>
      <c r="R1392" s="141">
        <f>R1393+R1394+R1395+R1396+R1397+R1398</f>
        <v>0</v>
      </c>
      <c r="S1392" s="141">
        <f>S1393+S1394+S1395+S1396+S1397+S1398</f>
        <v>0</v>
      </c>
      <c r="T1392" s="141">
        <f>L1392/I1392*100</f>
        <v>100</v>
      </c>
      <c r="U1392" s="141">
        <f>O1392/J1392*100</f>
        <v>90.114544869875672</v>
      </c>
    </row>
    <row r="1393" spans="1:21" ht="45.75" hidden="1" x14ac:dyDescent="0.25">
      <c r="A1393" s="305" t="s">
        <v>861</v>
      </c>
      <c r="B1393" s="162"/>
      <c r="C1393" s="162"/>
      <c r="D1393" s="141">
        <v>234750</v>
      </c>
      <c r="E1393" s="142">
        <v>0</v>
      </c>
      <c r="F1393" s="142">
        <v>234750</v>
      </c>
      <c r="G1393" s="142">
        <v>0</v>
      </c>
      <c r="H1393" s="142">
        <v>0</v>
      </c>
      <c r="I1393" s="142">
        <v>54075.9</v>
      </c>
      <c r="J1393" s="141">
        <v>54075.9</v>
      </c>
      <c r="K1393" s="141">
        <v>0</v>
      </c>
      <c r="L1393" s="141">
        <v>54075.9</v>
      </c>
      <c r="M1393" s="141">
        <v>0</v>
      </c>
      <c r="N1393" s="141">
        <v>0</v>
      </c>
      <c r="O1393" s="141">
        <v>51163.199999999997</v>
      </c>
      <c r="P1393" s="141">
        <v>0</v>
      </c>
      <c r="Q1393" s="141">
        <v>51163.199999999997</v>
      </c>
      <c r="R1393" s="141">
        <v>0</v>
      </c>
      <c r="S1393" s="141">
        <v>0</v>
      </c>
      <c r="T1393" s="141">
        <v>100</v>
      </c>
      <c r="U1393" s="141">
        <v>94.613681880468008</v>
      </c>
    </row>
    <row r="1394" spans="1:21" ht="57" hidden="1" x14ac:dyDescent="0.25">
      <c r="A1394" s="305" t="s">
        <v>862</v>
      </c>
      <c r="B1394" s="162"/>
      <c r="C1394" s="162"/>
      <c r="D1394" s="141">
        <v>41117.600000000006</v>
      </c>
      <c r="E1394" s="142">
        <v>0</v>
      </c>
      <c r="F1394" s="142">
        <v>41117.600000000006</v>
      </c>
      <c r="G1394" s="142">
        <v>0</v>
      </c>
      <c r="H1394" s="142">
        <v>0</v>
      </c>
      <c r="I1394" s="142">
        <v>7223.2999999999993</v>
      </c>
      <c r="J1394" s="141">
        <v>7223.2999999999993</v>
      </c>
      <c r="K1394" s="141">
        <v>0</v>
      </c>
      <c r="L1394" s="141">
        <v>7223.2999999999993</v>
      </c>
      <c r="M1394" s="141">
        <v>0</v>
      </c>
      <c r="N1394" s="141">
        <v>0</v>
      </c>
      <c r="O1394" s="141">
        <v>6929.7</v>
      </c>
      <c r="P1394" s="141">
        <v>0</v>
      </c>
      <c r="Q1394" s="141">
        <v>6929.7</v>
      </c>
      <c r="R1394" s="141">
        <v>0</v>
      </c>
      <c r="S1394" s="141">
        <v>0</v>
      </c>
      <c r="T1394" s="141">
        <v>100</v>
      </c>
      <c r="U1394" s="141">
        <v>95.935375797765573</v>
      </c>
    </row>
    <row r="1395" spans="1:21" ht="45.75" hidden="1" x14ac:dyDescent="0.25">
      <c r="A1395" s="305" t="s">
        <v>863</v>
      </c>
      <c r="B1395" s="162"/>
      <c r="C1395" s="162"/>
      <c r="D1395" s="141">
        <v>43555.3</v>
      </c>
      <c r="E1395" s="142">
        <v>0</v>
      </c>
      <c r="F1395" s="142">
        <v>43555.3</v>
      </c>
      <c r="G1395" s="142">
        <v>0</v>
      </c>
      <c r="H1395" s="142">
        <v>0</v>
      </c>
      <c r="I1395" s="142">
        <v>11654.7</v>
      </c>
      <c r="J1395" s="141">
        <v>11654.7</v>
      </c>
      <c r="K1395" s="141">
        <v>0</v>
      </c>
      <c r="L1395" s="141">
        <v>11654.7</v>
      </c>
      <c r="M1395" s="141">
        <v>0</v>
      </c>
      <c r="N1395" s="141">
        <v>0</v>
      </c>
      <c r="O1395" s="141">
        <v>7734.2</v>
      </c>
      <c r="P1395" s="141">
        <v>0</v>
      </c>
      <c r="Q1395" s="141">
        <v>7734.2</v>
      </c>
      <c r="R1395" s="141">
        <v>0</v>
      </c>
      <c r="S1395" s="141">
        <v>0</v>
      </c>
      <c r="T1395" s="141">
        <v>100</v>
      </c>
      <c r="U1395" s="141">
        <v>66.361210498768727</v>
      </c>
    </row>
    <row r="1396" spans="1:21" ht="68.25" hidden="1" x14ac:dyDescent="0.25">
      <c r="A1396" s="305" t="s">
        <v>864</v>
      </c>
      <c r="B1396" s="162"/>
      <c r="C1396" s="162"/>
      <c r="D1396" s="141">
        <v>1140.5999999999999</v>
      </c>
      <c r="E1396" s="142">
        <v>0</v>
      </c>
      <c r="F1396" s="142">
        <v>1140.5999999999999</v>
      </c>
      <c r="G1396" s="142">
        <v>0</v>
      </c>
      <c r="H1396" s="142">
        <v>0</v>
      </c>
      <c r="I1396" s="142">
        <v>670.3</v>
      </c>
      <c r="J1396" s="141">
        <v>670.3</v>
      </c>
      <c r="K1396" s="141">
        <v>0</v>
      </c>
      <c r="L1396" s="141">
        <v>670.3</v>
      </c>
      <c r="M1396" s="141">
        <v>0</v>
      </c>
      <c r="N1396" s="141">
        <v>0</v>
      </c>
      <c r="O1396" s="141">
        <v>660.7</v>
      </c>
      <c r="P1396" s="141">
        <v>0</v>
      </c>
      <c r="Q1396" s="141">
        <v>660.7</v>
      </c>
      <c r="R1396" s="141">
        <v>0</v>
      </c>
      <c r="S1396" s="141">
        <v>0</v>
      </c>
      <c r="T1396" s="141">
        <v>100</v>
      </c>
      <c r="U1396" s="141">
        <v>98.567805460241701</v>
      </c>
    </row>
    <row r="1397" spans="1:21" ht="68.25" hidden="1" x14ac:dyDescent="0.25">
      <c r="A1397" s="305" t="s">
        <v>865</v>
      </c>
      <c r="B1397" s="162"/>
      <c r="C1397" s="162"/>
      <c r="D1397" s="141">
        <v>21483.4</v>
      </c>
      <c r="E1397" s="142">
        <v>0</v>
      </c>
      <c r="F1397" s="142">
        <v>21483.4</v>
      </c>
      <c r="G1397" s="142">
        <v>0</v>
      </c>
      <c r="H1397" s="142">
        <v>0</v>
      </c>
      <c r="I1397" s="142">
        <v>3630.6000000000004</v>
      </c>
      <c r="J1397" s="141">
        <v>3630.6000000000004</v>
      </c>
      <c r="K1397" s="141">
        <v>0</v>
      </c>
      <c r="L1397" s="141">
        <v>3630.6000000000004</v>
      </c>
      <c r="M1397" s="141">
        <v>0</v>
      </c>
      <c r="N1397" s="141">
        <v>0</v>
      </c>
      <c r="O1397" s="141">
        <v>2866</v>
      </c>
      <c r="P1397" s="141">
        <v>0</v>
      </c>
      <c r="Q1397" s="141">
        <v>2866</v>
      </c>
      <c r="R1397" s="141">
        <v>0</v>
      </c>
      <c r="S1397" s="141">
        <v>0</v>
      </c>
      <c r="T1397" s="141">
        <v>100</v>
      </c>
      <c r="U1397" s="141">
        <v>78.940120090343186</v>
      </c>
    </row>
    <row r="1398" spans="1:21" ht="57" hidden="1" x14ac:dyDescent="0.25">
      <c r="A1398" s="305" t="s">
        <v>866</v>
      </c>
      <c r="B1398" s="162"/>
      <c r="C1398" s="162"/>
      <c r="D1398" s="141">
        <v>18151.8</v>
      </c>
      <c r="E1398" s="142">
        <v>0</v>
      </c>
      <c r="F1398" s="142">
        <v>18151.8</v>
      </c>
      <c r="G1398" s="142">
        <v>0</v>
      </c>
      <c r="H1398" s="142">
        <v>0</v>
      </c>
      <c r="I1398" s="142">
        <v>3909.8999999999996</v>
      </c>
      <c r="J1398" s="141">
        <v>3909.8999999999996</v>
      </c>
      <c r="K1398" s="141">
        <v>0</v>
      </c>
      <c r="L1398" s="141">
        <v>3909.8999999999996</v>
      </c>
      <c r="M1398" s="141">
        <v>0</v>
      </c>
      <c r="N1398" s="141">
        <v>0</v>
      </c>
      <c r="O1398" s="141">
        <v>3787.3999999999996</v>
      </c>
      <c r="P1398" s="141">
        <v>0</v>
      </c>
      <c r="Q1398" s="141">
        <v>3787.3999999999996</v>
      </c>
      <c r="R1398" s="141">
        <v>0</v>
      </c>
      <c r="S1398" s="141">
        <v>0</v>
      </c>
      <c r="T1398" s="141">
        <v>100</v>
      </c>
      <c r="U1398" s="141">
        <v>96.866927542903909</v>
      </c>
    </row>
    <row r="1399" spans="1:21" ht="45.75" hidden="1" x14ac:dyDescent="0.25">
      <c r="A1399" s="305" t="s">
        <v>867</v>
      </c>
      <c r="B1399" s="162"/>
      <c r="C1399" s="162"/>
      <c r="D1399" s="141">
        <f t="shared" si="284"/>
        <v>1200</v>
      </c>
      <c r="E1399" s="142">
        <f>E1400</f>
        <v>0</v>
      </c>
      <c r="F1399" s="142">
        <f>F1400</f>
        <v>1200</v>
      </c>
      <c r="G1399" s="142">
        <f>G1400</f>
        <v>0</v>
      </c>
      <c r="H1399" s="142">
        <f>H1400</f>
        <v>0</v>
      </c>
      <c r="I1399" s="142">
        <f>I1400</f>
        <v>120</v>
      </c>
      <c r="J1399" s="141">
        <f t="shared" si="285"/>
        <v>120</v>
      </c>
      <c r="K1399" s="141">
        <f>K1400</f>
        <v>0</v>
      </c>
      <c r="L1399" s="141">
        <f>L1400</f>
        <v>120</v>
      </c>
      <c r="M1399" s="141">
        <f>M1400</f>
        <v>0</v>
      </c>
      <c r="N1399" s="141">
        <f>N1400</f>
        <v>0</v>
      </c>
      <c r="O1399" s="141">
        <f t="shared" si="286"/>
        <v>0</v>
      </c>
      <c r="P1399" s="141">
        <f>P1400</f>
        <v>0</v>
      </c>
      <c r="Q1399" s="141">
        <f>Q1400</f>
        <v>0</v>
      </c>
      <c r="R1399" s="141">
        <f>R1400</f>
        <v>0</v>
      </c>
      <c r="S1399" s="141">
        <f>S1400</f>
        <v>0</v>
      </c>
      <c r="T1399" s="141">
        <f>L1399/I1399*100</f>
        <v>100</v>
      </c>
      <c r="U1399" s="141">
        <f>O1399/J1399*100</f>
        <v>0</v>
      </c>
    </row>
    <row r="1400" spans="1:21" ht="34.5" hidden="1" x14ac:dyDescent="0.25">
      <c r="A1400" s="305" t="s">
        <v>255</v>
      </c>
      <c r="B1400" s="162"/>
      <c r="C1400" s="162"/>
      <c r="D1400" s="141">
        <f t="shared" si="284"/>
        <v>1200</v>
      </c>
      <c r="E1400" s="142"/>
      <c r="F1400" s="141">
        <v>1200</v>
      </c>
      <c r="G1400" s="141"/>
      <c r="H1400" s="141"/>
      <c r="I1400" s="141">
        <v>120</v>
      </c>
      <c r="J1400" s="141">
        <f t="shared" si="285"/>
        <v>120</v>
      </c>
      <c r="K1400" s="141"/>
      <c r="L1400" s="141">
        <v>120</v>
      </c>
      <c r="M1400" s="142"/>
      <c r="N1400" s="141"/>
      <c r="O1400" s="141">
        <f t="shared" si="286"/>
        <v>0</v>
      </c>
      <c r="P1400" s="141"/>
      <c r="Q1400" s="141">
        <v>0</v>
      </c>
      <c r="R1400" s="141"/>
      <c r="S1400" s="141"/>
      <c r="T1400" s="141">
        <f>L1400/I1400*100</f>
        <v>100</v>
      </c>
      <c r="U1400" s="141">
        <f>O1400/J1400*100</f>
        <v>0</v>
      </c>
    </row>
    <row r="1401" spans="1:21" ht="45.75" hidden="1" x14ac:dyDescent="0.25">
      <c r="A1401" s="305" t="s">
        <v>868</v>
      </c>
      <c r="B1401" s="162"/>
      <c r="C1401" s="162"/>
      <c r="D1401" s="141">
        <v>2286.8000000000002</v>
      </c>
      <c r="E1401" s="142">
        <v>0</v>
      </c>
      <c r="F1401" s="142">
        <v>2286.8000000000002</v>
      </c>
      <c r="G1401" s="142">
        <v>0</v>
      </c>
      <c r="H1401" s="142">
        <v>0</v>
      </c>
      <c r="I1401" s="142">
        <v>124.5</v>
      </c>
      <c r="J1401" s="141">
        <v>124.5</v>
      </c>
      <c r="K1401" s="141">
        <v>0</v>
      </c>
      <c r="L1401" s="141">
        <v>124.5</v>
      </c>
      <c r="M1401" s="141">
        <v>0</v>
      </c>
      <c r="N1401" s="141">
        <v>0</v>
      </c>
      <c r="O1401" s="141">
        <v>124.5</v>
      </c>
      <c r="P1401" s="141">
        <v>0</v>
      </c>
      <c r="Q1401" s="141">
        <v>124.5</v>
      </c>
      <c r="R1401" s="141">
        <v>0</v>
      </c>
      <c r="S1401" s="141">
        <v>0</v>
      </c>
      <c r="T1401" s="141">
        <v>100</v>
      </c>
      <c r="U1401" s="141">
        <v>100</v>
      </c>
    </row>
    <row r="1402" spans="1:21" ht="57" hidden="1" x14ac:dyDescent="0.25">
      <c r="A1402" s="305" t="s">
        <v>869</v>
      </c>
      <c r="B1402" s="162"/>
      <c r="C1402" s="162"/>
      <c r="D1402" s="141">
        <v>1017.8000000000001</v>
      </c>
      <c r="E1402" s="142">
        <v>0</v>
      </c>
      <c r="F1402" s="142">
        <v>1017.8000000000001</v>
      </c>
      <c r="G1402" s="142">
        <v>0</v>
      </c>
      <c r="H1402" s="142">
        <v>0</v>
      </c>
      <c r="I1402" s="142">
        <v>101.1</v>
      </c>
      <c r="J1402" s="141">
        <v>101.1</v>
      </c>
      <c r="K1402" s="141">
        <v>0</v>
      </c>
      <c r="L1402" s="141">
        <v>101.1</v>
      </c>
      <c r="M1402" s="141">
        <v>0</v>
      </c>
      <c r="N1402" s="141">
        <v>0</v>
      </c>
      <c r="O1402" s="141">
        <v>0</v>
      </c>
      <c r="P1402" s="141">
        <v>0</v>
      </c>
      <c r="Q1402" s="141">
        <v>0</v>
      </c>
      <c r="R1402" s="141">
        <v>0</v>
      </c>
      <c r="S1402" s="141">
        <v>0</v>
      </c>
      <c r="T1402" s="141">
        <v>100</v>
      </c>
      <c r="U1402" s="141">
        <v>0</v>
      </c>
    </row>
    <row r="1403" spans="1:21" ht="45.75" hidden="1" x14ac:dyDescent="0.25">
      <c r="A1403" s="305" t="s">
        <v>870</v>
      </c>
      <c r="B1403" s="162"/>
      <c r="C1403" s="162"/>
      <c r="D1403" s="141">
        <v>3540</v>
      </c>
      <c r="E1403" s="142">
        <v>0</v>
      </c>
      <c r="F1403" s="142">
        <v>3540</v>
      </c>
      <c r="G1403" s="142">
        <v>0</v>
      </c>
      <c r="H1403" s="142">
        <v>0</v>
      </c>
      <c r="I1403" s="142">
        <v>590</v>
      </c>
      <c r="J1403" s="141">
        <v>590</v>
      </c>
      <c r="K1403" s="141">
        <v>0</v>
      </c>
      <c r="L1403" s="141">
        <v>590</v>
      </c>
      <c r="M1403" s="141">
        <v>0</v>
      </c>
      <c r="N1403" s="141">
        <v>0</v>
      </c>
      <c r="O1403" s="141">
        <v>330</v>
      </c>
      <c r="P1403" s="142">
        <v>0</v>
      </c>
      <c r="Q1403" s="142">
        <v>330</v>
      </c>
      <c r="R1403" s="142">
        <v>0</v>
      </c>
      <c r="S1403" s="142">
        <v>0</v>
      </c>
      <c r="T1403" s="141">
        <v>100</v>
      </c>
      <c r="U1403" s="141">
        <v>55.932203389830505</v>
      </c>
    </row>
    <row r="1404" spans="1:21" ht="45.75" hidden="1" x14ac:dyDescent="0.25">
      <c r="A1404" s="305" t="s">
        <v>871</v>
      </c>
      <c r="B1404" s="162"/>
      <c r="C1404" s="162"/>
      <c r="D1404" s="141">
        <f t="shared" ref="D1404:D1421" si="287">E1404+F1404+G1404+H1404</f>
        <v>600</v>
      </c>
      <c r="E1404" s="142">
        <f>E1405</f>
        <v>0</v>
      </c>
      <c r="F1404" s="142">
        <f>F1405</f>
        <v>600</v>
      </c>
      <c r="G1404" s="142">
        <f>G1405</f>
        <v>0</v>
      </c>
      <c r="H1404" s="142">
        <f>H1405</f>
        <v>0</v>
      </c>
      <c r="I1404" s="142">
        <f>I1405</f>
        <v>0</v>
      </c>
      <c r="J1404" s="141">
        <f t="shared" ref="J1404:J1421" si="288">K1404+L1404+M1404+N1404</f>
        <v>0</v>
      </c>
      <c r="K1404" s="141">
        <f>K1405</f>
        <v>0</v>
      </c>
      <c r="L1404" s="141">
        <f>L1405</f>
        <v>0</v>
      </c>
      <c r="M1404" s="141">
        <f>M1405</f>
        <v>0</v>
      </c>
      <c r="N1404" s="141">
        <f>N1405</f>
        <v>0</v>
      </c>
      <c r="O1404" s="141">
        <f t="shared" ref="O1404:O1421" si="289">P1404+Q1404+R1404+S1404</f>
        <v>0</v>
      </c>
      <c r="P1404" s="142">
        <f>P1405</f>
        <v>0</v>
      </c>
      <c r="Q1404" s="142">
        <f>Q1405</f>
        <v>0</v>
      </c>
      <c r="R1404" s="142">
        <f>R1405</f>
        <v>0</v>
      </c>
      <c r="S1404" s="142">
        <f>S1405</f>
        <v>0</v>
      </c>
      <c r="T1404" s="141" t="e">
        <f>L1404/I1404*100</f>
        <v>#DIV/0!</v>
      </c>
      <c r="U1404" s="141" t="e">
        <f>Q1404/L1404*100</f>
        <v>#DIV/0!</v>
      </c>
    </row>
    <row r="1405" spans="1:21" ht="34.5" hidden="1" x14ac:dyDescent="0.25">
      <c r="A1405" s="305" t="s">
        <v>255</v>
      </c>
      <c r="B1405" s="162"/>
      <c r="C1405" s="162"/>
      <c r="D1405" s="141">
        <f t="shared" si="287"/>
        <v>600</v>
      </c>
      <c r="E1405" s="142"/>
      <c r="F1405" s="141">
        <v>600</v>
      </c>
      <c r="G1405" s="141"/>
      <c r="H1405" s="141"/>
      <c r="I1405" s="141">
        <v>0</v>
      </c>
      <c r="J1405" s="141">
        <f t="shared" si="288"/>
        <v>0</v>
      </c>
      <c r="K1405" s="141"/>
      <c r="L1405" s="141">
        <v>0</v>
      </c>
      <c r="M1405" s="142"/>
      <c r="N1405" s="141"/>
      <c r="O1405" s="141">
        <f t="shared" si="289"/>
        <v>0</v>
      </c>
      <c r="P1405" s="142"/>
      <c r="Q1405" s="142">
        <v>0</v>
      </c>
      <c r="R1405" s="142"/>
      <c r="S1405" s="142"/>
      <c r="T1405" s="141" t="e">
        <f>L1405/I1405*100</f>
        <v>#DIV/0!</v>
      </c>
      <c r="U1405" s="141" t="e">
        <f>Q1405/L1405*100</f>
        <v>#DIV/0!</v>
      </c>
    </row>
    <row r="1406" spans="1:21" ht="158.25" hidden="1" x14ac:dyDescent="0.25">
      <c r="A1406" s="305" t="s">
        <v>872</v>
      </c>
      <c r="B1406" s="162"/>
      <c r="C1406" s="162"/>
      <c r="D1406" s="141">
        <f t="shared" si="287"/>
        <v>45848.6</v>
      </c>
      <c r="E1406" s="142">
        <f>E1407</f>
        <v>0</v>
      </c>
      <c r="F1406" s="142">
        <f>F1407</f>
        <v>45848.6</v>
      </c>
      <c r="G1406" s="142">
        <f>G1407</f>
        <v>0</v>
      </c>
      <c r="H1406" s="142">
        <f>H1407</f>
        <v>0</v>
      </c>
      <c r="I1406" s="142">
        <f>I1407</f>
        <v>8500</v>
      </c>
      <c r="J1406" s="141">
        <f t="shared" si="288"/>
        <v>8500</v>
      </c>
      <c r="K1406" s="141">
        <f>K1407</f>
        <v>0</v>
      </c>
      <c r="L1406" s="141">
        <f>L1407</f>
        <v>8500</v>
      </c>
      <c r="M1406" s="141">
        <f>M1407</f>
        <v>0</v>
      </c>
      <c r="N1406" s="141">
        <f>N1407</f>
        <v>0</v>
      </c>
      <c r="O1406" s="141">
        <f t="shared" si="289"/>
        <v>7898.5</v>
      </c>
      <c r="P1406" s="142">
        <f>P1407</f>
        <v>0</v>
      </c>
      <c r="Q1406" s="142">
        <f>Q1407</f>
        <v>7898.5</v>
      </c>
      <c r="R1406" s="142">
        <f>R1407</f>
        <v>0</v>
      </c>
      <c r="S1406" s="142">
        <f>S1407</f>
        <v>0</v>
      </c>
      <c r="T1406" s="141">
        <f>L1406/I1406*100</f>
        <v>100</v>
      </c>
      <c r="U1406" s="141">
        <f>Q1406/L1406*100</f>
        <v>92.923529411764704</v>
      </c>
    </row>
    <row r="1407" spans="1:21" ht="34.5" hidden="1" x14ac:dyDescent="0.25">
      <c r="A1407" s="305" t="s">
        <v>873</v>
      </c>
      <c r="B1407" s="162"/>
      <c r="C1407" s="162"/>
      <c r="D1407" s="141">
        <f t="shared" si="287"/>
        <v>45848.6</v>
      </c>
      <c r="E1407" s="142"/>
      <c r="F1407" s="141">
        <v>45848.6</v>
      </c>
      <c r="G1407" s="141"/>
      <c r="H1407" s="141"/>
      <c r="I1407" s="141">
        <v>8500</v>
      </c>
      <c r="J1407" s="141">
        <f t="shared" si="288"/>
        <v>8500</v>
      </c>
      <c r="K1407" s="141"/>
      <c r="L1407" s="141">
        <v>8500</v>
      </c>
      <c r="M1407" s="142"/>
      <c r="N1407" s="141"/>
      <c r="O1407" s="141">
        <f t="shared" si="289"/>
        <v>7898.5</v>
      </c>
      <c r="P1407" s="142"/>
      <c r="Q1407" s="142">
        <v>7898.5</v>
      </c>
      <c r="R1407" s="142"/>
      <c r="S1407" s="142"/>
      <c r="T1407" s="141">
        <f>L1407/I1407*100</f>
        <v>100</v>
      </c>
      <c r="U1407" s="141">
        <f>Q1407/L1407*100</f>
        <v>92.923529411764704</v>
      </c>
    </row>
    <row r="1408" spans="1:21" ht="124.5" hidden="1" x14ac:dyDescent="0.25">
      <c r="A1408" s="305" t="s">
        <v>874</v>
      </c>
      <c r="B1408" s="162"/>
      <c r="C1408" s="162"/>
      <c r="D1408" s="141">
        <f>E1408+F1408+G1408+H1408</f>
        <v>23111.200000000001</v>
      </c>
      <c r="E1408" s="142">
        <f>E1409+E1411+E1416+E1418+E1423+E1428+E1430</f>
        <v>0</v>
      </c>
      <c r="F1408" s="142">
        <f>F1409+F1411+F1416+F1418+F1423+F1428+F1430</f>
        <v>23111.200000000001</v>
      </c>
      <c r="G1408" s="142">
        <f>G1409+G1411+G1416+G1418+G1423+G1428+G1430</f>
        <v>0</v>
      </c>
      <c r="H1408" s="142">
        <f>H1409+H1411+H1416+H1418+H1423+H1428+H1430</f>
        <v>0</v>
      </c>
      <c r="I1408" s="142">
        <f>I1409+I1411+I1416+I1418+I1423+I1428+I1430</f>
        <v>5000.7000000000007</v>
      </c>
      <c r="J1408" s="141">
        <f t="shared" si="288"/>
        <v>5000.7000000000007</v>
      </c>
      <c r="K1408" s="141">
        <f>K1409+K1411+K1416+K1418+K1423+K1428+K1430</f>
        <v>0</v>
      </c>
      <c r="L1408" s="141">
        <f>L1409+L1411+L1416+L1418+L1423+L1428+L1430</f>
        <v>5000.7000000000007</v>
      </c>
      <c r="M1408" s="141">
        <f>M1409+M1411+M1416+M1418+M1423+M1428+M1430</f>
        <v>0</v>
      </c>
      <c r="N1408" s="141">
        <f>N1409+N1411+N1416+N1418+N1423+N1428+N1430</f>
        <v>0</v>
      </c>
      <c r="O1408" s="141">
        <f t="shared" si="289"/>
        <v>1981.18</v>
      </c>
      <c r="P1408" s="142">
        <f>P1409+P1411+P1416+P1418+P1423+P1428+P1430</f>
        <v>0</v>
      </c>
      <c r="Q1408" s="142">
        <f>Q1409+Q1411+Q1416+Q1418+Q1423+Q1428+Q1430</f>
        <v>1981.18</v>
      </c>
      <c r="R1408" s="142">
        <f>R1409+R1411+R1416+R1418+R1423+R1428+R1430</f>
        <v>0</v>
      </c>
      <c r="S1408" s="142">
        <f>S1409+S1411+S1416+S1418+S1423+S1428+S1430</f>
        <v>0</v>
      </c>
      <c r="T1408" s="141">
        <f t="shared" ref="T1408:T1426" si="290">L1408/I1408*100</f>
        <v>100</v>
      </c>
      <c r="U1408" s="141">
        <f t="shared" ref="U1408:U1426" si="291">Q1408/L1408*100</f>
        <v>39.618053472513843</v>
      </c>
    </row>
    <row r="1409" spans="1:21" ht="34.5" hidden="1" x14ac:dyDescent="0.25">
      <c r="A1409" s="305" t="s">
        <v>875</v>
      </c>
      <c r="B1409" s="162"/>
      <c r="C1409" s="162"/>
      <c r="D1409" s="141">
        <f t="shared" si="287"/>
        <v>3600</v>
      </c>
      <c r="E1409" s="142">
        <f>E1410</f>
        <v>0</v>
      </c>
      <c r="F1409" s="142">
        <f>F1410</f>
        <v>3600</v>
      </c>
      <c r="G1409" s="142">
        <f>G1410</f>
        <v>0</v>
      </c>
      <c r="H1409" s="142">
        <f>H1410</f>
        <v>0</v>
      </c>
      <c r="I1409" s="142">
        <f>I1410</f>
        <v>0</v>
      </c>
      <c r="J1409" s="141">
        <f t="shared" si="288"/>
        <v>0</v>
      </c>
      <c r="K1409" s="141">
        <f>K1410</f>
        <v>0</v>
      </c>
      <c r="L1409" s="141">
        <f>L1410</f>
        <v>0</v>
      </c>
      <c r="M1409" s="141">
        <f>M1410</f>
        <v>0</v>
      </c>
      <c r="N1409" s="141">
        <f>N1410</f>
        <v>0</v>
      </c>
      <c r="O1409" s="141">
        <f t="shared" si="289"/>
        <v>0</v>
      </c>
      <c r="P1409" s="142">
        <f>P1410</f>
        <v>0</v>
      </c>
      <c r="Q1409" s="142">
        <f>Q1410</f>
        <v>0</v>
      </c>
      <c r="R1409" s="142">
        <f>R1410</f>
        <v>0</v>
      </c>
      <c r="S1409" s="142">
        <f>S1410</f>
        <v>0</v>
      </c>
      <c r="T1409" s="141" t="e">
        <f t="shared" si="290"/>
        <v>#DIV/0!</v>
      </c>
      <c r="U1409" s="141" t="e">
        <f t="shared" si="291"/>
        <v>#DIV/0!</v>
      </c>
    </row>
    <row r="1410" spans="1:21" ht="34.5" hidden="1" x14ac:dyDescent="0.25">
      <c r="A1410" s="305" t="s">
        <v>255</v>
      </c>
      <c r="B1410" s="162"/>
      <c r="C1410" s="162"/>
      <c r="D1410" s="141">
        <f t="shared" si="287"/>
        <v>3600</v>
      </c>
      <c r="E1410" s="142"/>
      <c r="F1410" s="141">
        <v>3600</v>
      </c>
      <c r="G1410" s="141"/>
      <c r="H1410" s="141"/>
      <c r="I1410" s="141">
        <v>0</v>
      </c>
      <c r="J1410" s="141">
        <f t="shared" si="288"/>
        <v>0</v>
      </c>
      <c r="K1410" s="141"/>
      <c r="L1410" s="141">
        <v>0</v>
      </c>
      <c r="M1410" s="142"/>
      <c r="N1410" s="141"/>
      <c r="O1410" s="141">
        <f t="shared" si="289"/>
        <v>0</v>
      </c>
      <c r="P1410" s="142"/>
      <c r="Q1410" s="142">
        <v>0</v>
      </c>
      <c r="R1410" s="142"/>
      <c r="S1410" s="142"/>
      <c r="T1410" s="141" t="e">
        <f t="shared" si="290"/>
        <v>#DIV/0!</v>
      </c>
      <c r="U1410" s="141" t="e">
        <f t="shared" si="291"/>
        <v>#DIV/0!</v>
      </c>
    </row>
    <row r="1411" spans="1:21" ht="147" hidden="1" x14ac:dyDescent="0.25">
      <c r="A1411" s="305" t="s">
        <v>876</v>
      </c>
      <c r="B1411" s="162"/>
      <c r="C1411" s="162"/>
      <c r="D1411" s="141">
        <f t="shared" si="287"/>
        <v>6021.3</v>
      </c>
      <c r="E1411" s="142">
        <f>SUM(E1412:E1414)</f>
        <v>0</v>
      </c>
      <c r="F1411" s="142">
        <f>SUM(F1412:F1415)</f>
        <v>6021.3</v>
      </c>
      <c r="G1411" s="142">
        <f t="shared" ref="G1411:S1411" si="292">SUM(G1412:G1415)</f>
        <v>0</v>
      </c>
      <c r="H1411" s="142">
        <f t="shared" si="292"/>
        <v>0</v>
      </c>
      <c r="I1411" s="142">
        <f t="shared" si="292"/>
        <v>1236.6000000000001</v>
      </c>
      <c r="J1411" s="142">
        <f t="shared" si="292"/>
        <v>1236.6000000000001</v>
      </c>
      <c r="K1411" s="142">
        <f t="shared" si="292"/>
        <v>0</v>
      </c>
      <c r="L1411" s="142">
        <f t="shared" si="292"/>
        <v>1236.6000000000001</v>
      </c>
      <c r="M1411" s="142">
        <f t="shared" si="292"/>
        <v>0</v>
      </c>
      <c r="N1411" s="142">
        <f t="shared" si="292"/>
        <v>0</v>
      </c>
      <c r="O1411" s="142">
        <f t="shared" si="292"/>
        <v>595.6</v>
      </c>
      <c r="P1411" s="142">
        <f t="shared" si="292"/>
        <v>0</v>
      </c>
      <c r="Q1411" s="142">
        <f t="shared" si="292"/>
        <v>595.6</v>
      </c>
      <c r="R1411" s="142">
        <f t="shared" si="292"/>
        <v>0</v>
      </c>
      <c r="S1411" s="142">
        <f t="shared" si="292"/>
        <v>0</v>
      </c>
      <c r="T1411" s="141">
        <f t="shared" si="290"/>
        <v>100</v>
      </c>
      <c r="U1411" s="141">
        <f t="shared" si="291"/>
        <v>48.16432152676694</v>
      </c>
    </row>
    <row r="1412" spans="1:21" ht="34.5" hidden="1" x14ac:dyDescent="0.25">
      <c r="A1412" s="305" t="s">
        <v>873</v>
      </c>
      <c r="B1412" s="162"/>
      <c r="C1412" s="162"/>
      <c r="D1412" s="141">
        <f t="shared" si="287"/>
        <v>5375.5</v>
      </c>
      <c r="E1412" s="142"/>
      <c r="F1412" s="141">
        <v>5375.5</v>
      </c>
      <c r="G1412" s="141"/>
      <c r="H1412" s="141"/>
      <c r="I1412" s="141">
        <v>991.7</v>
      </c>
      <c r="J1412" s="141">
        <f t="shared" si="288"/>
        <v>991.7</v>
      </c>
      <c r="K1412" s="141"/>
      <c r="L1412" s="141">
        <v>991.7</v>
      </c>
      <c r="M1412" s="142"/>
      <c r="N1412" s="141"/>
      <c r="O1412" s="141">
        <f t="shared" si="289"/>
        <v>595.6</v>
      </c>
      <c r="P1412" s="142"/>
      <c r="Q1412" s="142">
        <v>595.6</v>
      </c>
      <c r="R1412" s="142"/>
      <c r="S1412" s="142"/>
      <c r="T1412" s="141">
        <f t="shared" si="290"/>
        <v>100</v>
      </c>
      <c r="U1412" s="141">
        <f t="shared" si="291"/>
        <v>60.058485429061207</v>
      </c>
    </row>
    <row r="1413" spans="1:21" ht="23.25" hidden="1" x14ac:dyDescent="0.25">
      <c r="A1413" s="305" t="s">
        <v>877</v>
      </c>
      <c r="B1413" s="162"/>
      <c r="C1413" s="162"/>
      <c r="D1413" s="141">
        <f t="shared" si="287"/>
        <v>223.6</v>
      </c>
      <c r="E1413" s="142"/>
      <c r="F1413" s="141">
        <v>223.6</v>
      </c>
      <c r="G1413" s="141"/>
      <c r="H1413" s="141"/>
      <c r="I1413" s="141">
        <v>0</v>
      </c>
      <c r="J1413" s="141">
        <f t="shared" si="288"/>
        <v>0</v>
      </c>
      <c r="K1413" s="141"/>
      <c r="L1413" s="141">
        <v>0</v>
      </c>
      <c r="M1413" s="142"/>
      <c r="N1413" s="141"/>
      <c r="O1413" s="141">
        <f t="shared" si="289"/>
        <v>0</v>
      </c>
      <c r="P1413" s="142"/>
      <c r="Q1413" s="142">
        <v>0</v>
      </c>
      <c r="R1413" s="142"/>
      <c r="S1413" s="142"/>
      <c r="T1413" s="141" t="e">
        <f t="shared" si="290"/>
        <v>#DIV/0!</v>
      </c>
      <c r="U1413" s="141" t="e">
        <f t="shared" si="291"/>
        <v>#DIV/0!</v>
      </c>
    </row>
    <row r="1414" spans="1:21" ht="23.25" hidden="1" x14ac:dyDescent="0.25">
      <c r="A1414" s="305" t="s">
        <v>878</v>
      </c>
      <c r="B1414" s="162"/>
      <c r="C1414" s="162"/>
      <c r="D1414" s="141">
        <f t="shared" si="287"/>
        <v>177.3</v>
      </c>
      <c r="E1414" s="142"/>
      <c r="F1414" s="141">
        <v>177.3</v>
      </c>
      <c r="G1414" s="141"/>
      <c r="H1414" s="141"/>
      <c r="I1414" s="141">
        <v>0</v>
      </c>
      <c r="J1414" s="141">
        <f t="shared" si="288"/>
        <v>0</v>
      </c>
      <c r="K1414" s="141"/>
      <c r="L1414" s="141">
        <v>0</v>
      </c>
      <c r="M1414" s="142"/>
      <c r="N1414" s="141"/>
      <c r="O1414" s="141">
        <f t="shared" si="289"/>
        <v>0</v>
      </c>
      <c r="P1414" s="142"/>
      <c r="Q1414" s="142">
        <v>0</v>
      </c>
      <c r="R1414" s="142"/>
      <c r="S1414" s="142"/>
      <c r="T1414" s="141" t="e">
        <f t="shared" si="290"/>
        <v>#DIV/0!</v>
      </c>
      <c r="U1414" s="141" t="e">
        <f t="shared" si="291"/>
        <v>#DIV/0!</v>
      </c>
    </row>
    <row r="1415" spans="1:21" ht="23.25" hidden="1" x14ac:dyDescent="0.25">
      <c r="A1415" s="305" t="s">
        <v>879</v>
      </c>
      <c r="B1415" s="162"/>
      <c r="C1415" s="162"/>
      <c r="D1415" s="141">
        <f>E1415+F1415+G1415+H1415</f>
        <v>244.9</v>
      </c>
      <c r="E1415" s="142"/>
      <c r="F1415" s="141">
        <v>244.9</v>
      </c>
      <c r="G1415" s="141"/>
      <c r="H1415" s="141"/>
      <c r="I1415" s="141">
        <v>244.9</v>
      </c>
      <c r="J1415" s="141">
        <f>K1415+L1415+M1415+N1415</f>
        <v>244.9</v>
      </c>
      <c r="K1415" s="141"/>
      <c r="L1415" s="141">
        <v>244.9</v>
      </c>
      <c r="M1415" s="142"/>
      <c r="N1415" s="141"/>
      <c r="O1415" s="141">
        <f>P1415+Q1415+R1415+S1415</f>
        <v>0</v>
      </c>
      <c r="P1415" s="142"/>
      <c r="Q1415" s="142">
        <v>0</v>
      </c>
      <c r="R1415" s="142"/>
      <c r="S1415" s="142"/>
      <c r="T1415" s="141">
        <f t="shared" si="290"/>
        <v>100</v>
      </c>
      <c r="U1415" s="141">
        <f t="shared" si="291"/>
        <v>0</v>
      </c>
    </row>
    <row r="1416" spans="1:21" ht="57" hidden="1" x14ac:dyDescent="0.25">
      <c r="A1416" s="305" t="s">
        <v>880</v>
      </c>
      <c r="B1416" s="162"/>
      <c r="C1416" s="162"/>
      <c r="D1416" s="141">
        <f t="shared" si="287"/>
        <v>315.2</v>
      </c>
      <c r="E1416" s="142">
        <f>SUM(E1417:E1417)</f>
        <v>0</v>
      </c>
      <c r="F1416" s="142">
        <f>SUM(F1417:F1417)</f>
        <v>315.2</v>
      </c>
      <c r="G1416" s="142">
        <f>SUM(G1417:G1417)</f>
        <v>0</v>
      </c>
      <c r="H1416" s="142">
        <f>SUM(H1417:H1417)</f>
        <v>0</v>
      </c>
      <c r="I1416" s="142">
        <f>SUM(I1417:I1417)</f>
        <v>0</v>
      </c>
      <c r="J1416" s="141">
        <f t="shared" si="288"/>
        <v>0</v>
      </c>
      <c r="K1416" s="141">
        <f>SUM(K1417:K1417)</f>
        <v>0</v>
      </c>
      <c r="L1416" s="141">
        <f>SUM(L1417:L1417)</f>
        <v>0</v>
      </c>
      <c r="M1416" s="141">
        <f>SUM(M1417:M1417)</f>
        <v>0</v>
      </c>
      <c r="N1416" s="141">
        <f>SUM(N1417:N1417)</f>
        <v>0</v>
      </c>
      <c r="O1416" s="141">
        <f t="shared" si="289"/>
        <v>0</v>
      </c>
      <c r="P1416" s="142">
        <f>SUM(P1417:P1417)</f>
        <v>0</v>
      </c>
      <c r="Q1416" s="142">
        <f>SUM(Q1417:Q1417)</f>
        <v>0</v>
      </c>
      <c r="R1416" s="142">
        <f>SUM(R1417:R1417)</f>
        <v>0</v>
      </c>
      <c r="S1416" s="142">
        <f>SUM(S1417:S1417)</f>
        <v>0</v>
      </c>
      <c r="T1416" s="141" t="e">
        <f t="shared" si="290"/>
        <v>#DIV/0!</v>
      </c>
      <c r="U1416" s="141" t="e">
        <f t="shared" si="291"/>
        <v>#DIV/0!</v>
      </c>
    </row>
    <row r="1417" spans="1:21" ht="34.5" hidden="1" x14ac:dyDescent="0.25">
      <c r="A1417" s="305" t="s">
        <v>873</v>
      </c>
      <c r="B1417" s="162"/>
      <c r="C1417" s="162"/>
      <c r="D1417" s="141">
        <f t="shared" si="287"/>
        <v>315.2</v>
      </c>
      <c r="E1417" s="142"/>
      <c r="F1417" s="141">
        <v>315.2</v>
      </c>
      <c r="G1417" s="141"/>
      <c r="H1417" s="141"/>
      <c r="I1417" s="141">
        <v>0</v>
      </c>
      <c r="J1417" s="141">
        <f t="shared" si="288"/>
        <v>0</v>
      </c>
      <c r="K1417" s="141"/>
      <c r="L1417" s="141">
        <v>0</v>
      </c>
      <c r="M1417" s="142"/>
      <c r="N1417" s="141"/>
      <c r="O1417" s="141">
        <f t="shared" si="289"/>
        <v>0</v>
      </c>
      <c r="P1417" s="142"/>
      <c r="Q1417" s="142">
        <v>0</v>
      </c>
      <c r="R1417" s="142"/>
      <c r="S1417" s="142"/>
      <c r="T1417" s="141" t="e">
        <f t="shared" si="290"/>
        <v>#DIV/0!</v>
      </c>
      <c r="U1417" s="141" t="e">
        <f t="shared" si="291"/>
        <v>#DIV/0!</v>
      </c>
    </row>
    <row r="1418" spans="1:21" ht="45.75" hidden="1" x14ac:dyDescent="0.25">
      <c r="A1418" s="305" t="s">
        <v>881</v>
      </c>
      <c r="B1418" s="162"/>
      <c r="C1418" s="162"/>
      <c r="D1418" s="141">
        <f t="shared" si="287"/>
        <v>8466.5</v>
      </c>
      <c r="E1418" s="142">
        <f>SUM(E1419:E1421)</f>
        <v>0</v>
      </c>
      <c r="F1418" s="142">
        <f>SUM(F1419:F1422)</f>
        <v>8466.5</v>
      </c>
      <c r="G1418" s="142">
        <f t="shared" ref="G1418:S1418" si="293">SUM(G1419:G1422)</f>
        <v>0</v>
      </c>
      <c r="H1418" s="142">
        <f t="shared" si="293"/>
        <v>0</v>
      </c>
      <c r="I1418" s="142">
        <f t="shared" si="293"/>
        <v>2937</v>
      </c>
      <c r="J1418" s="142">
        <f t="shared" si="293"/>
        <v>2937</v>
      </c>
      <c r="K1418" s="142">
        <f t="shared" si="293"/>
        <v>0</v>
      </c>
      <c r="L1418" s="142">
        <f t="shared" si="293"/>
        <v>2937</v>
      </c>
      <c r="M1418" s="142">
        <f t="shared" si="293"/>
        <v>0</v>
      </c>
      <c r="N1418" s="142">
        <f t="shared" si="293"/>
        <v>0</v>
      </c>
      <c r="O1418" s="142">
        <f t="shared" si="293"/>
        <v>919.78000000000009</v>
      </c>
      <c r="P1418" s="142">
        <f t="shared" si="293"/>
        <v>0</v>
      </c>
      <c r="Q1418" s="142">
        <f t="shared" si="293"/>
        <v>919.78000000000009</v>
      </c>
      <c r="R1418" s="142">
        <f t="shared" si="293"/>
        <v>0</v>
      </c>
      <c r="S1418" s="142">
        <f t="shared" si="293"/>
        <v>0</v>
      </c>
      <c r="T1418" s="141">
        <f t="shared" si="290"/>
        <v>100</v>
      </c>
      <c r="U1418" s="141">
        <f t="shared" si="291"/>
        <v>31.316990125978894</v>
      </c>
    </row>
    <row r="1419" spans="1:21" ht="34.5" hidden="1" x14ac:dyDescent="0.25">
      <c r="A1419" s="305" t="s">
        <v>873</v>
      </c>
      <c r="B1419" s="162"/>
      <c r="C1419" s="162"/>
      <c r="D1419" s="141">
        <f t="shared" si="287"/>
        <v>8051.2</v>
      </c>
      <c r="E1419" s="142"/>
      <c r="F1419" s="141">
        <v>8051.2</v>
      </c>
      <c r="G1419" s="141"/>
      <c r="H1419" s="141"/>
      <c r="I1419" s="141">
        <v>2743.6</v>
      </c>
      <c r="J1419" s="141">
        <f t="shared" si="288"/>
        <v>2743.6</v>
      </c>
      <c r="K1419" s="141"/>
      <c r="L1419" s="141">
        <v>2743.6</v>
      </c>
      <c r="M1419" s="142"/>
      <c r="N1419" s="141"/>
      <c r="O1419" s="141">
        <f t="shared" si="289"/>
        <v>823.7</v>
      </c>
      <c r="P1419" s="142"/>
      <c r="Q1419" s="142">
        <v>823.7</v>
      </c>
      <c r="R1419" s="142"/>
      <c r="S1419" s="142"/>
      <c r="T1419" s="141">
        <f t="shared" si="290"/>
        <v>100</v>
      </c>
      <c r="U1419" s="141">
        <f t="shared" si="291"/>
        <v>30.022598046362447</v>
      </c>
    </row>
    <row r="1420" spans="1:21" ht="23.25" hidden="1" x14ac:dyDescent="0.25">
      <c r="A1420" s="305" t="s">
        <v>877</v>
      </c>
      <c r="B1420" s="162"/>
      <c r="C1420" s="162"/>
      <c r="D1420" s="141">
        <f t="shared" si="287"/>
        <v>138.30000000000001</v>
      </c>
      <c r="E1420" s="142"/>
      <c r="F1420" s="141">
        <v>138.30000000000001</v>
      </c>
      <c r="G1420" s="141"/>
      <c r="H1420" s="141"/>
      <c r="I1420" s="141">
        <v>54.9</v>
      </c>
      <c r="J1420" s="141">
        <f t="shared" si="288"/>
        <v>54.9</v>
      </c>
      <c r="K1420" s="141"/>
      <c r="L1420" s="141">
        <v>54.9</v>
      </c>
      <c r="M1420" s="142"/>
      <c r="N1420" s="141"/>
      <c r="O1420" s="141">
        <f t="shared" si="289"/>
        <v>40.98</v>
      </c>
      <c r="P1420" s="142"/>
      <c r="Q1420" s="142">
        <v>40.98</v>
      </c>
      <c r="R1420" s="142"/>
      <c r="S1420" s="142"/>
      <c r="T1420" s="141">
        <f t="shared" si="290"/>
        <v>100</v>
      </c>
      <c r="U1420" s="141">
        <f t="shared" si="291"/>
        <v>74.644808743169406</v>
      </c>
    </row>
    <row r="1421" spans="1:21" ht="23.25" hidden="1" x14ac:dyDescent="0.25">
      <c r="A1421" s="305" t="s">
        <v>878</v>
      </c>
      <c r="B1421" s="162"/>
      <c r="C1421" s="162"/>
      <c r="D1421" s="141">
        <f t="shared" si="287"/>
        <v>138.5</v>
      </c>
      <c r="E1421" s="142"/>
      <c r="F1421" s="141">
        <v>138.5</v>
      </c>
      <c r="G1421" s="141"/>
      <c r="H1421" s="141"/>
      <c r="I1421" s="141">
        <v>55.1</v>
      </c>
      <c r="J1421" s="141">
        <f t="shared" si="288"/>
        <v>55.1</v>
      </c>
      <c r="K1421" s="141"/>
      <c r="L1421" s="141">
        <v>55.1</v>
      </c>
      <c r="M1421" s="142"/>
      <c r="N1421" s="141"/>
      <c r="O1421" s="141">
        <f t="shared" si="289"/>
        <v>55.1</v>
      </c>
      <c r="P1421" s="142"/>
      <c r="Q1421" s="142">
        <v>55.1</v>
      </c>
      <c r="R1421" s="142"/>
      <c r="S1421" s="142"/>
      <c r="T1421" s="141">
        <f t="shared" si="290"/>
        <v>100</v>
      </c>
      <c r="U1421" s="141">
        <f t="shared" si="291"/>
        <v>100</v>
      </c>
    </row>
    <row r="1422" spans="1:21" ht="23.25" hidden="1" x14ac:dyDescent="0.25">
      <c r="A1422" s="305" t="s">
        <v>879</v>
      </c>
      <c r="B1422" s="162"/>
      <c r="C1422" s="162"/>
      <c r="D1422" s="141">
        <f>E1422+F1422+G1422+H1422</f>
        <v>138.5</v>
      </c>
      <c r="E1422" s="142"/>
      <c r="F1422" s="141">
        <v>138.5</v>
      </c>
      <c r="G1422" s="141"/>
      <c r="H1422" s="141"/>
      <c r="I1422" s="141">
        <v>83.4</v>
      </c>
      <c r="J1422" s="141">
        <f>K1422+L1422+M1422+N1422</f>
        <v>83.4</v>
      </c>
      <c r="K1422" s="141"/>
      <c r="L1422" s="141">
        <v>83.4</v>
      </c>
      <c r="M1422" s="142"/>
      <c r="N1422" s="141"/>
      <c r="O1422" s="141">
        <f>P1422+Q1422+R1422+S1422</f>
        <v>0</v>
      </c>
      <c r="P1422" s="142"/>
      <c r="Q1422" s="142">
        <v>0</v>
      </c>
      <c r="R1422" s="142"/>
      <c r="S1422" s="142"/>
      <c r="T1422" s="141">
        <f>L1422/I1422*100</f>
        <v>100</v>
      </c>
      <c r="U1422" s="141">
        <f>Q1422/L1422*100</f>
        <v>0</v>
      </c>
    </row>
    <row r="1423" spans="1:21" ht="57" hidden="1" x14ac:dyDescent="0.25">
      <c r="A1423" s="305" t="s">
        <v>882</v>
      </c>
      <c r="B1423" s="162"/>
      <c r="C1423" s="162"/>
      <c r="D1423" s="141">
        <f t="shared" ref="D1423:D1431" si="294">E1423+F1423+G1423+H1423</f>
        <v>4149.5</v>
      </c>
      <c r="E1423" s="142">
        <f>SUM(E1424:E1426)</f>
        <v>0</v>
      </c>
      <c r="F1423" s="142">
        <f>SUM(F1424:F1427)</f>
        <v>4149.5</v>
      </c>
      <c r="G1423" s="142">
        <f t="shared" ref="G1423:S1423" si="295">SUM(G1424:G1427)</f>
        <v>0</v>
      </c>
      <c r="H1423" s="142">
        <f t="shared" si="295"/>
        <v>0</v>
      </c>
      <c r="I1423" s="142">
        <f t="shared" si="295"/>
        <v>671.1</v>
      </c>
      <c r="J1423" s="142">
        <f t="shared" si="295"/>
        <v>671.1</v>
      </c>
      <c r="K1423" s="142">
        <f t="shared" si="295"/>
        <v>0</v>
      </c>
      <c r="L1423" s="142">
        <f t="shared" si="295"/>
        <v>671.1</v>
      </c>
      <c r="M1423" s="142">
        <f t="shared" si="295"/>
        <v>0</v>
      </c>
      <c r="N1423" s="142">
        <f t="shared" si="295"/>
        <v>0</v>
      </c>
      <c r="O1423" s="142">
        <f t="shared" si="295"/>
        <v>386.1</v>
      </c>
      <c r="P1423" s="142">
        <f t="shared" si="295"/>
        <v>0</v>
      </c>
      <c r="Q1423" s="142">
        <f t="shared" si="295"/>
        <v>386.1</v>
      </c>
      <c r="R1423" s="142">
        <f t="shared" si="295"/>
        <v>0</v>
      </c>
      <c r="S1423" s="142">
        <f t="shared" si="295"/>
        <v>0</v>
      </c>
      <c r="T1423" s="141">
        <f t="shared" si="290"/>
        <v>100</v>
      </c>
      <c r="U1423" s="141">
        <f t="shared" si="291"/>
        <v>57.532409476978096</v>
      </c>
    </row>
    <row r="1424" spans="1:21" ht="34.5" hidden="1" x14ac:dyDescent="0.25">
      <c r="A1424" s="305" t="s">
        <v>873</v>
      </c>
      <c r="B1424" s="162"/>
      <c r="C1424" s="162"/>
      <c r="D1424" s="141">
        <f t="shared" si="294"/>
        <v>3839.8</v>
      </c>
      <c r="E1424" s="142"/>
      <c r="F1424" s="141">
        <v>3839.8</v>
      </c>
      <c r="G1424" s="141"/>
      <c r="H1424" s="141"/>
      <c r="I1424" s="141">
        <v>671.1</v>
      </c>
      <c r="J1424" s="141">
        <f t="shared" ref="J1424:J1431" si="296">K1424+L1424+M1424+N1424</f>
        <v>671.1</v>
      </c>
      <c r="K1424" s="141"/>
      <c r="L1424" s="141">
        <v>671.1</v>
      </c>
      <c r="M1424" s="142"/>
      <c r="N1424" s="141"/>
      <c r="O1424" s="141">
        <f t="shared" ref="O1424:O1431" si="297">P1424+Q1424+R1424+S1424</f>
        <v>386.1</v>
      </c>
      <c r="P1424" s="142"/>
      <c r="Q1424" s="142">
        <v>386.1</v>
      </c>
      <c r="R1424" s="142"/>
      <c r="S1424" s="142"/>
      <c r="T1424" s="141">
        <f t="shared" si="290"/>
        <v>100</v>
      </c>
      <c r="U1424" s="141">
        <f t="shared" si="291"/>
        <v>57.532409476978096</v>
      </c>
    </row>
    <row r="1425" spans="1:21" ht="23.25" hidden="1" x14ac:dyDescent="0.25">
      <c r="A1425" s="305" t="s">
        <v>877</v>
      </c>
      <c r="B1425" s="162"/>
      <c r="C1425" s="162"/>
      <c r="D1425" s="141">
        <f t="shared" si="294"/>
        <v>120.5</v>
      </c>
      <c r="E1425" s="142"/>
      <c r="F1425" s="141">
        <v>120.5</v>
      </c>
      <c r="G1425" s="141"/>
      <c r="H1425" s="141"/>
      <c r="I1425" s="141">
        <v>0</v>
      </c>
      <c r="J1425" s="141">
        <f t="shared" si="296"/>
        <v>0</v>
      </c>
      <c r="K1425" s="141"/>
      <c r="L1425" s="141">
        <v>0</v>
      </c>
      <c r="M1425" s="142"/>
      <c r="N1425" s="141"/>
      <c r="O1425" s="141">
        <f t="shared" si="297"/>
        <v>0</v>
      </c>
      <c r="P1425" s="142"/>
      <c r="Q1425" s="142">
        <v>0</v>
      </c>
      <c r="R1425" s="142"/>
      <c r="S1425" s="142"/>
      <c r="T1425" s="141" t="e">
        <f t="shared" si="290"/>
        <v>#DIV/0!</v>
      </c>
      <c r="U1425" s="141" t="e">
        <f t="shared" si="291"/>
        <v>#DIV/0!</v>
      </c>
    </row>
    <row r="1426" spans="1:21" ht="23.25" hidden="1" x14ac:dyDescent="0.25">
      <c r="A1426" s="305" t="s">
        <v>878</v>
      </c>
      <c r="B1426" s="162"/>
      <c r="C1426" s="162"/>
      <c r="D1426" s="141">
        <f t="shared" si="294"/>
        <v>68.7</v>
      </c>
      <c r="E1426" s="142"/>
      <c r="F1426" s="141">
        <v>68.7</v>
      </c>
      <c r="G1426" s="141"/>
      <c r="H1426" s="141"/>
      <c r="I1426" s="141">
        <v>0</v>
      </c>
      <c r="J1426" s="141">
        <f t="shared" si="296"/>
        <v>0</v>
      </c>
      <c r="K1426" s="141"/>
      <c r="L1426" s="141">
        <v>0</v>
      </c>
      <c r="M1426" s="142"/>
      <c r="N1426" s="141"/>
      <c r="O1426" s="141">
        <f t="shared" si="297"/>
        <v>0</v>
      </c>
      <c r="P1426" s="142"/>
      <c r="Q1426" s="142">
        <v>0</v>
      </c>
      <c r="R1426" s="142"/>
      <c r="S1426" s="142"/>
      <c r="T1426" s="141" t="e">
        <f t="shared" si="290"/>
        <v>#DIV/0!</v>
      </c>
      <c r="U1426" s="141" t="e">
        <f t="shared" si="291"/>
        <v>#DIV/0!</v>
      </c>
    </row>
    <row r="1427" spans="1:21" ht="23.25" hidden="1" x14ac:dyDescent="0.25">
      <c r="A1427" s="305" t="s">
        <v>879</v>
      </c>
      <c r="B1427" s="162"/>
      <c r="C1427" s="162"/>
      <c r="D1427" s="141">
        <f>E1427+F1427+G1427+H1427</f>
        <v>120.5</v>
      </c>
      <c r="E1427" s="142"/>
      <c r="F1427" s="141">
        <v>120.5</v>
      </c>
      <c r="G1427" s="141"/>
      <c r="H1427" s="141"/>
      <c r="I1427" s="141">
        <v>0</v>
      </c>
      <c r="J1427" s="141">
        <f>K1427+L1427+M1427+N1427</f>
        <v>0</v>
      </c>
      <c r="K1427" s="141"/>
      <c r="L1427" s="141">
        <v>0</v>
      </c>
      <c r="M1427" s="142"/>
      <c r="N1427" s="141"/>
      <c r="O1427" s="141">
        <f>P1427+Q1427+R1427+S1427</f>
        <v>0</v>
      </c>
      <c r="P1427" s="142"/>
      <c r="Q1427" s="142">
        <v>0</v>
      </c>
      <c r="R1427" s="142"/>
      <c r="S1427" s="142"/>
      <c r="T1427" s="141" t="e">
        <f>L1427/I1427*100</f>
        <v>#DIV/0!</v>
      </c>
      <c r="U1427" s="141" t="e">
        <f>Q1427/L1427*100</f>
        <v>#DIV/0!</v>
      </c>
    </row>
    <row r="1428" spans="1:21" ht="45.75" hidden="1" x14ac:dyDescent="0.25">
      <c r="A1428" s="305" t="s">
        <v>883</v>
      </c>
      <c r="B1428" s="162"/>
      <c r="C1428" s="162"/>
      <c r="D1428" s="141">
        <f t="shared" si="294"/>
        <v>91.9</v>
      </c>
      <c r="E1428" s="142">
        <f>SUM(E1429:E1429)</f>
        <v>0</v>
      </c>
      <c r="F1428" s="142">
        <f>SUM(F1429:F1429)</f>
        <v>91.9</v>
      </c>
      <c r="G1428" s="142">
        <f>SUM(G1429:G1429)</f>
        <v>0</v>
      </c>
      <c r="H1428" s="142">
        <f>SUM(H1429:H1429)</f>
        <v>0</v>
      </c>
      <c r="I1428" s="142">
        <f>SUM(I1429:I1429)</f>
        <v>0</v>
      </c>
      <c r="J1428" s="141">
        <f t="shared" si="296"/>
        <v>0</v>
      </c>
      <c r="K1428" s="141">
        <f>SUM(K1429:K1429)</f>
        <v>0</v>
      </c>
      <c r="L1428" s="141">
        <f>SUM(L1429:L1429)</f>
        <v>0</v>
      </c>
      <c r="M1428" s="141">
        <f>SUM(M1429:M1429)</f>
        <v>0</v>
      </c>
      <c r="N1428" s="141">
        <f>SUM(N1429:N1429)</f>
        <v>0</v>
      </c>
      <c r="O1428" s="141">
        <f t="shared" si="297"/>
        <v>0</v>
      </c>
      <c r="P1428" s="142">
        <f>SUM(P1429:P1429)</f>
        <v>0</v>
      </c>
      <c r="Q1428" s="142">
        <f>SUM(Q1429:Q1429)</f>
        <v>0</v>
      </c>
      <c r="R1428" s="142">
        <f>SUM(R1429:R1429)</f>
        <v>0</v>
      </c>
      <c r="S1428" s="142">
        <f>SUM(S1429:S1429)</f>
        <v>0</v>
      </c>
      <c r="T1428" s="141" t="e">
        <f>L1428/I1428*100</f>
        <v>#DIV/0!</v>
      </c>
      <c r="U1428" s="141" t="e">
        <f>Q1428/L1428*100</f>
        <v>#DIV/0!</v>
      </c>
    </row>
    <row r="1429" spans="1:21" ht="34.5" hidden="1" x14ac:dyDescent="0.25">
      <c r="A1429" s="305" t="s">
        <v>873</v>
      </c>
      <c r="B1429" s="162"/>
      <c r="C1429" s="162"/>
      <c r="D1429" s="141">
        <f t="shared" si="294"/>
        <v>91.9</v>
      </c>
      <c r="E1429" s="142"/>
      <c r="F1429" s="141">
        <v>91.9</v>
      </c>
      <c r="G1429" s="141"/>
      <c r="H1429" s="141"/>
      <c r="I1429" s="141">
        <v>0</v>
      </c>
      <c r="J1429" s="141">
        <f t="shared" si="296"/>
        <v>0</v>
      </c>
      <c r="K1429" s="141"/>
      <c r="L1429" s="141">
        <v>0</v>
      </c>
      <c r="M1429" s="142"/>
      <c r="N1429" s="141"/>
      <c r="O1429" s="141">
        <f t="shared" si="297"/>
        <v>0</v>
      </c>
      <c r="P1429" s="142"/>
      <c r="Q1429" s="142">
        <v>0</v>
      </c>
      <c r="R1429" s="142"/>
      <c r="S1429" s="142"/>
      <c r="T1429" s="141" t="e">
        <f>L1429/I1429*100</f>
        <v>#DIV/0!</v>
      </c>
      <c r="U1429" s="141" t="e">
        <f>Q1429/L1429*100</f>
        <v>#DIV/0!</v>
      </c>
    </row>
    <row r="1430" spans="1:21" ht="45.75" hidden="1" x14ac:dyDescent="0.25">
      <c r="A1430" s="305" t="s">
        <v>884</v>
      </c>
      <c r="B1430" s="162"/>
      <c r="C1430" s="162"/>
      <c r="D1430" s="141">
        <f t="shared" si="294"/>
        <v>466.8</v>
      </c>
      <c r="E1430" s="142">
        <f>SUM(E1431:E1431)</f>
        <v>0</v>
      </c>
      <c r="F1430" s="142">
        <f>SUM(F1431:F1431)</f>
        <v>466.8</v>
      </c>
      <c r="G1430" s="142">
        <f>SUM(G1431:G1431)</f>
        <v>0</v>
      </c>
      <c r="H1430" s="142">
        <f>SUM(H1431:H1431)</f>
        <v>0</v>
      </c>
      <c r="I1430" s="142">
        <f>SUM(I1431:I1431)</f>
        <v>156</v>
      </c>
      <c r="J1430" s="141">
        <f t="shared" si="296"/>
        <v>156</v>
      </c>
      <c r="K1430" s="141">
        <f>SUM(K1431:K1431)</f>
        <v>0</v>
      </c>
      <c r="L1430" s="141">
        <f>SUM(L1431:L1431)</f>
        <v>156</v>
      </c>
      <c r="M1430" s="141">
        <f>SUM(M1431:M1431)</f>
        <v>0</v>
      </c>
      <c r="N1430" s="141">
        <f>SUM(N1431:N1431)</f>
        <v>0</v>
      </c>
      <c r="O1430" s="141">
        <f t="shared" si="297"/>
        <v>79.7</v>
      </c>
      <c r="P1430" s="142">
        <f>SUM(P1431:P1431)</f>
        <v>0</v>
      </c>
      <c r="Q1430" s="142">
        <f>SUM(Q1431:Q1431)</f>
        <v>79.7</v>
      </c>
      <c r="R1430" s="142">
        <f>SUM(R1431:R1431)</f>
        <v>0</v>
      </c>
      <c r="S1430" s="142">
        <f>SUM(S1431:S1431)</f>
        <v>0</v>
      </c>
      <c r="T1430" s="141">
        <f>L1430/I1430*100</f>
        <v>100</v>
      </c>
      <c r="U1430" s="141">
        <f>Q1430/L1430*100</f>
        <v>51.089743589743598</v>
      </c>
    </row>
    <row r="1431" spans="1:21" ht="34.5" hidden="1" x14ac:dyDescent="0.25">
      <c r="A1431" s="305" t="s">
        <v>873</v>
      </c>
      <c r="B1431" s="162"/>
      <c r="C1431" s="162"/>
      <c r="D1431" s="141">
        <f t="shared" si="294"/>
        <v>466.8</v>
      </c>
      <c r="E1431" s="142"/>
      <c r="F1431" s="141">
        <v>466.8</v>
      </c>
      <c r="G1431" s="141"/>
      <c r="H1431" s="141"/>
      <c r="I1431" s="141">
        <v>156</v>
      </c>
      <c r="J1431" s="141">
        <f t="shared" si="296"/>
        <v>156</v>
      </c>
      <c r="K1431" s="141"/>
      <c r="L1431" s="141">
        <v>156</v>
      </c>
      <c r="M1431" s="142"/>
      <c r="N1431" s="141"/>
      <c r="O1431" s="141">
        <f t="shared" si="297"/>
        <v>79.7</v>
      </c>
      <c r="P1431" s="142"/>
      <c r="Q1431" s="142">
        <v>79.7</v>
      </c>
      <c r="R1431" s="142"/>
      <c r="S1431" s="142"/>
      <c r="T1431" s="141">
        <f>L1431/I1431*100</f>
        <v>100</v>
      </c>
      <c r="U1431" s="141">
        <f>Q1431/L1431*100</f>
        <v>51.089743589743598</v>
      </c>
    </row>
    <row r="1432" spans="1:21" ht="102" hidden="1" x14ac:dyDescent="0.25">
      <c r="A1432" s="305" t="s">
        <v>885</v>
      </c>
      <c r="B1432" s="162"/>
      <c r="C1432" s="162"/>
      <c r="D1432" s="141">
        <v>30018.9</v>
      </c>
      <c r="E1432" s="142">
        <v>0</v>
      </c>
      <c r="F1432" s="142">
        <v>30018.9</v>
      </c>
      <c r="G1432" s="142">
        <v>0</v>
      </c>
      <c r="H1432" s="142">
        <v>0</v>
      </c>
      <c r="I1432" s="142">
        <v>5032.6000000000004</v>
      </c>
      <c r="J1432" s="141">
        <v>5032.6000000000004</v>
      </c>
      <c r="K1432" s="141">
        <v>0</v>
      </c>
      <c r="L1432" s="141">
        <v>5032.6000000000004</v>
      </c>
      <c r="M1432" s="141">
        <v>0</v>
      </c>
      <c r="N1432" s="141">
        <v>0</v>
      </c>
      <c r="O1432" s="141">
        <v>2706.5000000000014</v>
      </c>
      <c r="P1432" s="142">
        <v>0</v>
      </c>
      <c r="Q1432" s="142">
        <v>2706.5000000000014</v>
      </c>
      <c r="R1432" s="142">
        <v>0</v>
      </c>
      <c r="S1432" s="142">
        <v>0</v>
      </c>
      <c r="T1432" s="141">
        <v>100</v>
      </c>
      <c r="U1432" s="141">
        <v>53.779358582045091</v>
      </c>
    </row>
    <row r="1433" spans="1:21" ht="169.5" hidden="1" x14ac:dyDescent="0.25">
      <c r="A1433" s="305" t="s">
        <v>886</v>
      </c>
      <c r="B1433" s="162"/>
      <c r="C1433" s="162"/>
      <c r="D1433" s="141">
        <f t="shared" ref="D1433:D1442" si="298">E1433+F1433+G1433+H1433</f>
        <v>9047.2999999999993</v>
      </c>
      <c r="E1433" s="142">
        <f>E1434</f>
        <v>0</v>
      </c>
      <c r="F1433" s="142">
        <f>F1434</f>
        <v>9047.2999999999993</v>
      </c>
      <c r="G1433" s="142">
        <f>G1434</f>
        <v>0</v>
      </c>
      <c r="H1433" s="142">
        <f>H1434</f>
        <v>0</v>
      </c>
      <c r="I1433" s="142">
        <f>I1434</f>
        <v>2632.8</v>
      </c>
      <c r="J1433" s="141">
        <f t="shared" ref="J1433:J1438" si="299">K1433+L1433+M1433+N1433</f>
        <v>2632.8</v>
      </c>
      <c r="K1433" s="141">
        <f>K1434</f>
        <v>0</v>
      </c>
      <c r="L1433" s="141">
        <f>L1434</f>
        <v>2632.8</v>
      </c>
      <c r="M1433" s="141">
        <f>M1434</f>
        <v>0</v>
      </c>
      <c r="N1433" s="141">
        <f>N1434</f>
        <v>0</v>
      </c>
      <c r="O1433" s="141">
        <f t="shared" ref="O1433:O1438" si="300">P1433+Q1433+R1433+S1433</f>
        <v>2028.7</v>
      </c>
      <c r="P1433" s="142">
        <f>P1434</f>
        <v>0</v>
      </c>
      <c r="Q1433" s="142">
        <f>Q1434</f>
        <v>2028.7</v>
      </c>
      <c r="R1433" s="142">
        <f>R1434</f>
        <v>0</v>
      </c>
      <c r="S1433" s="142">
        <f>S1434</f>
        <v>0</v>
      </c>
      <c r="T1433" s="141">
        <f>L1433/I1433*100</f>
        <v>100</v>
      </c>
      <c r="U1433" s="141">
        <f>Q1433/L1433*100</f>
        <v>77.054846551200242</v>
      </c>
    </row>
    <row r="1434" spans="1:21" ht="23.25" hidden="1" x14ac:dyDescent="0.25">
      <c r="A1434" s="305" t="s">
        <v>844</v>
      </c>
      <c r="B1434" s="162"/>
      <c r="C1434" s="162"/>
      <c r="D1434" s="141">
        <f t="shared" si="298"/>
        <v>9047.2999999999993</v>
      </c>
      <c r="E1434" s="142"/>
      <c r="F1434" s="141">
        <v>9047.2999999999993</v>
      </c>
      <c r="G1434" s="141"/>
      <c r="H1434" s="141"/>
      <c r="I1434" s="141">
        <v>2632.8</v>
      </c>
      <c r="J1434" s="141">
        <f t="shared" si="299"/>
        <v>2632.8</v>
      </c>
      <c r="K1434" s="141"/>
      <c r="L1434" s="141">
        <v>2632.8</v>
      </c>
      <c r="M1434" s="142"/>
      <c r="N1434" s="141"/>
      <c r="O1434" s="141">
        <f t="shared" si="300"/>
        <v>2028.7</v>
      </c>
      <c r="P1434" s="142"/>
      <c r="Q1434" s="142">
        <v>2028.7</v>
      </c>
      <c r="R1434" s="142"/>
      <c r="S1434" s="142"/>
      <c r="T1434" s="141">
        <f>L1434/I1434*100</f>
        <v>100</v>
      </c>
      <c r="U1434" s="141">
        <f>Q1434/L1434*100</f>
        <v>77.054846551200242</v>
      </c>
    </row>
    <row r="1435" spans="1:21" ht="147" hidden="1" x14ac:dyDescent="0.25">
      <c r="A1435" s="305" t="s">
        <v>887</v>
      </c>
      <c r="B1435" s="162"/>
      <c r="C1435" s="162"/>
      <c r="D1435" s="141">
        <f t="shared" si="298"/>
        <v>590292.30000000005</v>
      </c>
      <c r="E1435" s="142">
        <f>E1436</f>
        <v>0</v>
      </c>
      <c r="F1435" s="142">
        <f>F1436</f>
        <v>590292.30000000005</v>
      </c>
      <c r="G1435" s="142">
        <f>G1436</f>
        <v>0</v>
      </c>
      <c r="H1435" s="142">
        <f>H1436</f>
        <v>0</v>
      </c>
      <c r="I1435" s="142">
        <f>I1436</f>
        <v>154657.20000000001</v>
      </c>
      <c r="J1435" s="141">
        <f t="shared" si="299"/>
        <v>154657.20000000001</v>
      </c>
      <c r="K1435" s="141">
        <f>K1436</f>
        <v>0</v>
      </c>
      <c r="L1435" s="141">
        <f>L1436</f>
        <v>154657.20000000001</v>
      </c>
      <c r="M1435" s="141">
        <f>M1436</f>
        <v>0</v>
      </c>
      <c r="N1435" s="141">
        <f>N1436</f>
        <v>0</v>
      </c>
      <c r="O1435" s="141">
        <f t="shared" si="300"/>
        <v>145228.20000000001</v>
      </c>
      <c r="P1435" s="142">
        <f>P1436</f>
        <v>0</v>
      </c>
      <c r="Q1435" s="142">
        <f>Q1436</f>
        <v>145228.20000000001</v>
      </c>
      <c r="R1435" s="142">
        <f>R1436</f>
        <v>0</v>
      </c>
      <c r="S1435" s="142">
        <f>S1436</f>
        <v>0</v>
      </c>
      <c r="T1435" s="141">
        <f>L1435/I1435*100</f>
        <v>100</v>
      </c>
      <c r="U1435" s="141">
        <f>Q1435/L1435*100</f>
        <v>93.903290632443884</v>
      </c>
    </row>
    <row r="1436" spans="1:21" ht="23.25" hidden="1" x14ac:dyDescent="0.25">
      <c r="A1436" s="305" t="s">
        <v>844</v>
      </c>
      <c r="B1436" s="162"/>
      <c r="C1436" s="162"/>
      <c r="D1436" s="141">
        <f t="shared" si="298"/>
        <v>590292.30000000005</v>
      </c>
      <c r="E1436" s="142"/>
      <c r="F1436" s="141">
        <v>590292.30000000005</v>
      </c>
      <c r="G1436" s="141"/>
      <c r="H1436" s="141"/>
      <c r="I1436" s="141">
        <v>154657.20000000001</v>
      </c>
      <c r="J1436" s="141">
        <f t="shared" si="299"/>
        <v>154657.20000000001</v>
      </c>
      <c r="K1436" s="141"/>
      <c r="L1436" s="141">
        <v>154657.20000000001</v>
      </c>
      <c r="M1436" s="142"/>
      <c r="N1436" s="141"/>
      <c r="O1436" s="141">
        <f t="shared" si="300"/>
        <v>145228.20000000001</v>
      </c>
      <c r="P1436" s="142"/>
      <c r="Q1436" s="142">
        <v>145228.20000000001</v>
      </c>
      <c r="R1436" s="142"/>
      <c r="S1436" s="142"/>
      <c r="T1436" s="141">
        <f>L1436/I1436*100</f>
        <v>100</v>
      </c>
      <c r="U1436" s="141">
        <f>Q1436/L1436*100</f>
        <v>93.903290632443884</v>
      </c>
    </row>
    <row r="1437" spans="1:21" ht="192" hidden="1" x14ac:dyDescent="0.25">
      <c r="A1437" s="305" t="s">
        <v>888</v>
      </c>
      <c r="B1437" s="162"/>
      <c r="C1437" s="162"/>
      <c r="D1437" s="141">
        <f t="shared" si="298"/>
        <v>607507</v>
      </c>
      <c r="E1437" s="142">
        <f>E1438</f>
        <v>0</v>
      </c>
      <c r="F1437" s="142">
        <f>F1438</f>
        <v>607507</v>
      </c>
      <c r="G1437" s="142">
        <f>G1438</f>
        <v>0</v>
      </c>
      <c r="H1437" s="142">
        <f>H1438</f>
        <v>0</v>
      </c>
      <c r="I1437" s="142">
        <f>I1438</f>
        <v>139726</v>
      </c>
      <c r="J1437" s="141">
        <f t="shared" si="299"/>
        <v>139726</v>
      </c>
      <c r="K1437" s="141">
        <f>K1438</f>
        <v>0</v>
      </c>
      <c r="L1437" s="141">
        <f>L1438</f>
        <v>139726</v>
      </c>
      <c r="M1437" s="141">
        <f>M1438</f>
        <v>0</v>
      </c>
      <c r="N1437" s="141">
        <f>N1438</f>
        <v>0</v>
      </c>
      <c r="O1437" s="141">
        <f t="shared" si="300"/>
        <v>128209.9</v>
      </c>
      <c r="P1437" s="142">
        <f>P1438</f>
        <v>0</v>
      </c>
      <c r="Q1437" s="142">
        <f>Q1438</f>
        <v>128209.9</v>
      </c>
      <c r="R1437" s="142">
        <f>R1438</f>
        <v>0</v>
      </c>
      <c r="S1437" s="142">
        <f>S1438</f>
        <v>0</v>
      </c>
      <c r="T1437" s="141">
        <f t="shared" ref="T1437:T1442" si="301">L1437/I1437*100</f>
        <v>100</v>
      </c>
      <c r="U1437" s="141">
        <f t="shared" ref="U1437:U1442" si="302">Q1437/L1437*100</f>
        <v>91.758083678055627</v>
      </c>
    </row>
    <row r="1438" spans="1:21" ht="23.25" hidden="1" x14ac:dyDescent="0.25">
      <c r="A1438" s="305" t="s">
        <v>844</v>
      </c>
      <c r="B1438" s="162"/>
      <c r="C1438" s="162"/>
      <c r="D1438" s="141">
        <f t="shared" si="298"/>
        <v>607507</v>
      </c>
      <c r="E1438" s="142"/>
      <c r="F1438" s="141">
        <v>607507</v>
      </c>
      <c r="G1438" s="141"/>
      <c r="H1438" s="141"/>
      <c r="I1438" s="141">
        <v>139726</v>
      </c>
      <c r="J1438" s="141">
        <f t="shared" si="299"/>
        <v>139726</v>
      </c>
      <c r="K1438" s="141"/>
      <c r="L1438" s="141">
        <v>139726</v>
      </c>
      <c r="M1438" s="142"/>
      <c r="N1438" s="141"/>
      <c r="O1438" s="141">
        <f t="shared" si="300"/>
        <v>128209.9</v>
      </c>
      <c r="P1438" s="142"/>
      <c r="Q1438" s="142">
        <v>128209.9</v>
      </c>
      <c r="R1438" s="142"/>
      <c r="S1438" s="142"/>
      <c r="T1438" s="141">
        <f t="shared" si="301"/>
        <v>100</v>
      </c>
      <c r="U1438" s="141">
        <f t="shared" si="302"/>
        <v>91.758083678055627</v>
      </c>
    </row>
    <row r="1439" spans="1:21" ht="68.25" hidden="1" x14ac:dyDescent="0.25">
      <c r="A1439" s="305" t="s">
        <v>889</v>
      </c>
      <c r="B1439" s="162"/>
      <c r="C1439" s="162"/>
      <c r="D1439" s="141">
        <f t="shared" si="298"/>
        <v>47667.8</v>
      </c>
      <c r="E1439" s="142">
        <f>E1440</f>
        <v>0</v>
      </c>
      <c r="F1439" s="142">
        <f t="shared" ref="F1439:S1439" si="303">F1440</f>
        <v>47667.8</v>
      </c>
      <c r="G1439" s="142">
        <f t="shared" si="303"/>
        <v>0</v>
      </c>
      <c r="H1439" s="142">
        <f t="shared" si="303"/>
        <v>0</v>
      </c>
      <c r="I1439" s="142">
        <f t="shared" si="303"/>
        <v>13792.1</v>
      </c>
      <c r="J1439" s="142">
        <f t="shared" si="303"/>
        <v>13792.1</v>
      </c>
      <c r="K1439" s="142">
        <f t="shared" si="303"/>
        <v>0</v>
      </c>
      <c r="L1439" s="142">
        <f t="shared" si="303"/>
        <v>13792.1</v>
      </c>
      <c r="M1439" s="142">
        <f t="shared" si="303"/>
        <v>0</v>
      </c>
      <c r="N1439" s="142">
        <f t="shared" si="303"/>
        <v>0</v>
      </c>
      <c r="O1439" s="142">
        <f t="shared" si="303"/>
        <v>13064.6</v>
      </c>
      <c r="P1439" s="142">
        <f t="shared" si="303"/>
        <v>0</v>
      </c>
      <c r="Q1439" s="142">
        <f t="shared" si="303"/>
        <v>13064.6</v>
      </c>
      <c r="R1439" s="142">
        <f t="shared" si="303"/>
        <v>0</v>
      </c>
      <c r="S1439" s="142">
        <f t="shared" si="303"/>
        <v>0</v>
      </c>
      <c r="T1439" s="141">
        <f t="shared" si="301"/>
        <v>100</v>
      </c>
      <c r="U1439" s="141">
        <f t="shared" si="302"/>
        <v>94.725241261301761</v>
      </c>
    </row>
    <row r="1440" spans="1:21" ht="23.25" hidden="1" x14ac:dyDescent="0.25">
      <c r="A1440" s="305" t="s">
        <v>844</v>
      </c>
      <c r="B1440" s="162"/>
      <c r="C1440" s="162"/>
      <c r="D1440" s="141">
        <f t="shared" si="298"/>
        <v>47667.8</v>
      </c>
      <c r="E1440" s="142"/>
      <c r="F1440" s="141">
        <v>47667.8</v>
      </c>
      <c r="G1440" s="141"/>
      <c r="H1440" s="141"/>
      <c r="I1440" s="141">
        <v>13792.1</v>
      </c>
      <c r="J1440" s="141">
        <f>K1440+L1440+M1440+N1440</f>
        <v>13792.1</v>
      </c>
      <c r="K1440" s="141"/>
      <c r="L1440" s="141">
        <v>13792.1</v>
      </c>
      <c r="M1440" s="142"/>
      <c r="N1440" s="141"/>
      <c r="O1440" s="141">
        <f>P1440+Q1440+R1440+S1440</f>
        <v>13064.6</v>
      </c>
      <c r="P1440" s="142"/>
      <c r="Q1440" s="142">
        <v>13064.6</v>
      </c>
      <c r="R1440" s="142"/>
      <c r="S1440" s="142"/>
      <c r="T1440" s="141">
        <f t="shared" si="301"/>
        <v>100</v>
      </c>
      <c r="U1440" s="141">
        <f t="shared" si="302"/>
        <v>94.725241261301761</v>
      </c>
    </row>
    <row r="1441" spans="1:21" ht="102" hidden="1" x14ac:dyDescent="0.25">
      <c r="A1441" s="305" t="s">
        <v>890</v>
      </c>
      <c r="B1441" s="162"/>
      <c r="C1441" s="162"/>
      <c r="D1441" s="141">
        <f t="shared" si="298"/>
        <v>22542.400000000001</v>
      </c>
      <c r="E1441" s="142">
        <f>E1442</f>
        <v>0</v>
      </c>
      <c r="F1441" s="142">
        <f t="shared" ref="F1441:S1441" si="304">F1442</f>
        <v>22542.400000000001</v>
      </c>
      <c r="G1441" s="142">
        <f t="shared" si="304"/>
        <v>0</v>
      </c>
      <c r="H1441" s="142">
        <f t="shared" si="304"/>
        <v>0</v>
      </c>
      <c r="I1441" s="142">
        <f t="shared" si="304"/>
        <v>5906.3</v>
      </c>
      <c r="J1441" s="142">
        <f t="shared" si="304"/>
        <v>5906.3</v>
      </c>
      <c r="K1441" s="142">
        <f t="shared" si="304"/>
        <v>0</v>
      </c>
      <c r="L1441" s="142">
        <f t="shared" si="304"/>
        <v>5906.3</v>
      </c>
      <c r="M1441" s="142">
        <f t="shared" si="304"/>
        <v>0</v>
      </c>
      <c r="N1441" s="142">
        <f t="shared" si="304"/>
        <v>0</v>
      </c>
      <c r="O1441" s="142">
        <f t="shared" si="304"/>
        <v>4668.8999999999996</v>
      </c>
      <c r="P1441" s="142">
        <f t="shared" si="304"/>
        <v>0</v>
      </c>
      <c r="Q1441" s="142">
        <f t="shared" si="304"/>
        <v>4668.8999999999996</v>
      </c>
      <c r="R1441" s="142">
        <f t="shared" si="304"/>
        <v>0</v>
      </c>
      <c r="S1441" s="142">
        <f t="shared" si="304"/>
        <v>0</v>
      </c>
      <c r="T1441" s="141">
        <f t="shared" si="301"/>
        <v>100</v>
      </c>
      <c r="U1441" s="141">
        <f t="shared" si="302"/>
        <v>79.049489528130962</v>
      </c>
    </row>
    <row r="1442" spans="1:21" ht="23.25" hidden="1" x14ac:dyDescent="0.25">
      <c r="A1442" s="305" t="s">
        <v>844</v>
      </c>
      <c r="B1442" s="162"/>
      <c r="C1442" s="162"/>
      <c r="D1442" s="141">
        <f t="shared" si="298"/>
        <v>22542.400000000001</v>
      </c>
      <c r="E1442" s="142"/>
      <c r="F1442" s="141">
        <v>22542.400000000001</v>
      </c>
      <c r="G1442" s="141"/>
      <c r="H1442" s="141"/>
      <c r="I1442" s="141">
        <v>5906.3</v>
      </c>
      <c r="J1442" s="141">
        <f>K1442+L1442+M1442+N1442</f>
        <v>5906.3</v>
      </c>
      <c r="K1442" s="141"/>
      <c r="L1442" s="141">
        <v>5906.3</v>
      </c>
      <c r="M1442" s="142"/>
      <c r="N1442" s="141"/>
      <c r="O1442" s="141">
        <f>P1442+Q1442+R1442+S1442</f>
        <v>4668.8999999999996</v>
      </c>
      <c r="P1442" s="142"/>
      <c r="Q1442" s="142">
        <v>4668.8999999999996</v>
      </c>
      <c r="R1442" s="142"/>
      <c r="S1442" s="142"/>
      <c r="T1442" s="141">
        <f t="shared" si="301"/>
        <v>100</v>
      </c>
      <c r="U1442" s="141">
        <f t="shared" si="302"/>
        <v>79.049489528130962</v>
      </c>
    </row>
    <row r="1443" spans="1:21" x14ac:dyDescent="0.25">
      <c r="A1443" s="305" t="s">
        <v>891</v>
      </c>
      <c r="B1443" s="162"/>
      <c r="C1443" s="162"/>
      <c r="D1443" s="141">
        <f t="shared" ref="D1443:S1443" si="305">D1379+D1382+D1392+D1399+D1401+D1402+D1403+D1404+D1406+D1408+D1432+D1433+D1435+D1437+D1439+D1441</f>
        <v>3853279.9</v>
      </c>
      <c r="E1443" s="141">
        <f t="shared" si="305"/>
        <v>0</v>
      </c>
      <c r="F1443" s="141">
        <f t="shared" si="305"/>
        <v>3853279.9</v>
      </c>
      <c r="G1443" s="141">
        <f t="shared" si="305"/>
        <v>0</v>
      </c>
      <c r="H1443" s="141">
        <f t="shared" si="305"/>
        <v>0</v>
      </c>
      <c r="I1443" s="141">
        <f t="shared" si="305"/>
        <v>870143.89999999979</v>
      </c>
      <c r="J1443" s="141">
        <f t="shared" si="305"/>
        <v>862751.69999999984</v>
      </c>
      <c r="K1443" s="141">
        <f t="shared" si="305"/>
        <v>0</v>
      </c>
      <c r="L1443" s="141">
        <f t="shared" si="305"/>
        <v>862751.69999999984</v>
      </c>
      <c r="M1443" s="141">
        <f t="shared" si="305"/>
        <v>0</v>
      </c>
      <c r="N1443" s="141">
        <f t="shared" si="305"/>
        <v>0</v>
      </c>
      <c r="O1443" s="141">
        <f t="shared" si="305"/>
        <v>730312.38</v>
      </c>
      <c r="P1443" s="141">
        <f t="shared" si="305"/>
        <v>0</v>
      </c>
      <c r="Q1443" s="141">
        <f t="shared" si="305"/>
        <v>730312.38</v>
      </c>
      <c r="R1443" s="141">
        <f t="shared" si="305"/>
        <v>0</v>
      </c>
      <c r="S1443" s="141">
        <f t="shared" si="305"/>
        <v>0</v>
      </c>
      <c r="T1443" s="141">
        <f>L1443/I1443*100</f>
        <v>99.150462354559977</v>
      </c>
      <c r="U1443" s="141">
        <f>Q1443/L1443*100</f>
        <v>84.649196286718436</v>
      </c>
    </row>
    <row r="1444" spans="1:21" x14ac:dyDescent="0.25">
      <c r="A1444" s="526" t="s">
        <v>892</v>
      </c>
      <c r="B1444" s="527"/>
      <c r="C1444" s="527"/>
      <c r="D1444" s="527"/>
      <c r="E1444" s="527"/>
      <c r="F1444" s="527"/>
      <c r="G1444" s="527"/>
      <c r="H1444" s="527"/>
      <c r="I1444" s="527"/>
      <c r="J1444" s="527"/>
      <c r="K1444" s="527"/>
      <c r="L1444" s="527"/>
      <c r="M1444" s="527"/>
      <c r="N1444" s="527"/>
      <c r="O1444" s="527"/>
      <c r="P1444" s="527"/>
      <c r="Q1444" s="527"/>
      <c r="R1444" s="527"/>
      <c r="S1444" s="527"/>
      <c r="T1444" s="527"/>
      <c r="U1444" s="528"/>
    </row>
    <row r="1445" spans="1:21" ht="45.75" hidden="1" x14ac:dyDescent="0.25">
      <c r="A1445" s="305" t="s">
        <v>893</v>
      </c>
      <c r="B1445" s="162"/>
      <c r="C1445" s="162"/>
      <c r="D1445" s="141">
        <f>SUM(D1446:D1448)</f>
        <v>101000</v>
      </c>
      <c r="E1445" s="141">
        <f t="shared" ref="E1445:S1445" si="306">SUM(E1446:E1448)</f>
        <v>0</v>
      </c>
      <c r="F1445" s="141">
        <f t="shared" si="306"/>
        <v>101000</v>
      </c>
      <c r="G1445" s="141">
        <f t="shared" si="306"/>
        <v>0</v>
      </c>
      <c r="H1445" s="141">
        <f t="shared" si="306"/>
        <v>0</v>
      </c>
      <c r="I1445" s="141">
        <f t="shared" si="306"/>
        <v>0</v>
      </c>
      <c r="J1445" s="141">
        <f t="shared" si="306"/>
        <v>0</v>
      </c>
      <c r="K1445" s="141">
        <f t="shared" si="306"/>
        <v>0</v>
      </c>
      <c r="L1445" s="141">
        <f t="shared" si="306"/>
        <v>0</v>
      </c>
      <c r="M1445" s="141">
        <f t="shared" si="306"/>
        <v>0</v>
      </c>
      <c r="N1445" s="141">
        <f t="shared" si="306"/>
        <v>0</v>
      </c>
      <c r="O1445" s="141">
        <f t="shared" si="306"/>
        <v>0</v>
      </c>
      <c r="P1445" s="141">
        <f t="shared" si="306"/>
        <v>0</v>
      </c>
      <c r="Q1445" s="141">
        <f t="shared" si="306"/>
        <v>0</v>
      </c>
      <c r="R1445" s="141">
        <f t="shared" si="306"/>
        <v>0</v>
      </c>
      <c r="S1445" s="141">
        <f t="shared" si="306"/>
        <v>0</v>
      </c>
      <c r="T1445" s="141" t="e">
        <f t="shared" ref="T1445:T1451" si="307">L1445/I1445*100</f>
        <v>#DIV/0!</v>
      </c>
      <c r="U1445" s="141" t="e">
        <f t="shared" ref="U1445:U1451" si="308">Q1445/L1445*100</f>
        <v>#DIV/0!</v>
      </c>
    </row>
    <row r="1446" spans="1:21" ht="34.5" hidden="1" x14ac:dyDescent="0.25">
      <c r="A1446" s="305" t="s">
        <v>894</v>
      </c>
      <c r="B1446" s="162"/>
      <c r="C1446" s="162"/>
      <c r="D1446" s="141">
        <f>E1446+F1446+G1446+H1446</f>
        <v>70000</v>
      </c>
      <c r="E1446" s="142"/>
      <c r="F1446" s="142">
        <v>70000</v>
      </c>
      <c r="G1446" s="142"/>
      <c r="H1446" s="142"/>
      <c r="I1446" s="142">
        <v>0</v>
      </c>
      <c r="J1446" s="142">
        <f>K1446+L1446+M1446+N1446</f>
        <v>0</v>
      </c>
      <c r="K1446" s="142"/>
      <c r="L1446" s="142">
        <v>0</v>
      </c>
      <c r="M1446" s="142"/>
      <c r="N1446" s="142"/>
      <c r="O1446" s="142">
        <f>P1446+Q1446+R1446+S1446</f>
        <v>0</v>
      </c>
      <c r="P1446" s="142"/>
      <c r="Q1446" s="142">
        <v>0</v>
      </c>
      <c r="R1446" s="142"/>
      <c r="S1446" s="142"/>
      <c r="T1446" s="141" t="e">
        <f t="shared" si="307"/>
        <v>#DIV/0!</v>
      </c>
      <c r="U1446" s="141" t="e">
        <f t="shared" si="308"/>
        <v>#DIV/0!</v>
      </c>
    </row>
    <row r="1447" spans="1:21" ht="23.25" hidden="1" x14ac:dyDescent="0.25">
      <c r="A1447" s="305" t="s">
        <v>895</v>
      </c>
      <c r="B1447" s="162"/>
      <c r="C1447" s="162"/>
      <c r="D1447" s="141">
        <f>E1447+F1447+G1447+H1447</f>
        <v>30000</v>
      </c>
      <c r="E1447" s="142"/>
      <c r="F1447" s="142">
        <v>30000</v>
      </c>
      <c r="G1447" s="142"/>
      <c r="H1447" s="142"/>
      <c r="I1447" s="142">
        <v>0</v>
      </c>
      <c r="J1447" s="142">
        <f>K1447+L1447+M1447+N1447</f>
        <v>0</v>
      </c>
      <c r="K1447" s="142"/>
      <c r="L1447" s="142">
        <v>0</v>
      </c>
      <c r="M1447" s="142"/>
      <c r="N1447" s="142"/>
      <c r="O1447" s="142">
        <f>P1447+Q1447+R1447+S1447</f>
        <v>0</v>
      </c>
      <c r="P1447" s="142"/>
      <c r="Q1447" s="142">
        <v>0</v>
      </c>
      <c r="R1447" s="142"/>
      <c r="S1447" s="142"/>
      <c r="T1447" s="141" t="e">
        <f t="shared" si="307"/>
        <v>#DIV/0!</v>
      </c>
      <c r="U1447" s="141" t="e">
        <f t="shared" si="308"/>
        <v>#DIV/0!</v>
      </c>
    </row>
    <row r="1448" spans="1:21" ht="34.5" hidden="1" x14ac:dyDescent="0.25">
      <c r="A1448" s="305" t="s">
        <v>896</v>
      </c>
      <c r="B1448" s="162"/>
      <c r="C1448" s="162"/>
      <c r="D1448" s="141">
        <f>E1448+F1448+G1448+H1448</f>
        <v>1000</v>
      </c>
      <c r="E1448" s="142"/>
      <c r="F1448" s="142">
        <v>1000</v>
      </c>
      <c r="G1448" s="142"/>
      <c r="H1448" s="142"/>
      <c r="I1448" s="142">
        <v>0</v>
      </c>
      <c r="J1448" s="142">
        <f>K1448+L1448+M1448+N1448</f>
        <v>0</v>
      </c>
      <c r="K1448" s="142"/>
      <c r="L1448" s="142">
        <v>0</v>
      </c>
      <c r="M1448" s="142"/>
      <c r="N1448" s="142"/>
      <c r="O1448" s="142">
        <f>P1448+Q1448+R1448+S1448</f>
        <v>0</v>
      </c>
      <c r="P1448" s="142"/>
      <c r="Q1448" s="142">
        <v>0</v>
      </c>
      <c r="R1448" s="142"/>
      <c r="S1448" s="142"/>
      <c r="T1448" s="141" t="e">
        <f t="shared" si="307"/>
        <v>#DIV/0!</v>
      </c>
      <c r="U1448" s="141" t="e">
        <f t="shared" si="308"/>
        <v>#DIV/0!</v>
      </c>
    </row>
    <row r="1449" spans="1:21" ht="45.75" hidden="1" x14ac:dyDescent="0.25">
      <c r="A1449" s="305" t="s">
        <v>897</v>
      </c>
      <c r="B1449" s="162"/>
      <c r="C1449" s="162"/>
      <c r="D1449" s="141">
        <f>E1449+F1449+G1449+H1449</f>
        <v>2020.2</v>
      </c>
      <c r="E1449" s="142">
        <f t="shared" ref="E1449:S1449" si="309">SUM(E1450:E1450)</f>
        <v>0</v>
      </c>
      <c r="F1449" s="142">
        <f t="shared" si="309"/>
        <v>2000</v>
      </c>
      <c r="G1449" s="142">
        <f t="shared" si="309"/>
        <v>20.2</v>
      </c>
      <c r="H1449" s="142">
        <f t="shared" si="309"/>
        <v>0</v>
      </c>
      <c r="I1449" s="142">
        <f t="shared" si="309"/>
        <v>0</v>
      </c>
      <c r="J1449" s="142">
        <f t="shared" si="309"/>
        <v>0</v>
      </c>
      <c r="K1449" s="142">
        <f t="shared" si="309"/>
        <v>0</v>
      </c>
      <c r="L1449" s="142">
        <f t="shared" si="309"/>
        <v>0</v>
      </c>
      <c r="M1449" s="142">
        <f t="shared" si="309"/>
        <v>0</v>
      </c>
      <c r="N1449" s="142">
        <f t="shared" si="309"/>
        <v>0</v>
      </c>
      <c r="O1449" s="142">
        <f t="shared" si="309"/>
        <v>0</v>
      </c>
      <c r="P1449" s="142">
        <f t="shared" si="309"/>
        <v>0</v>
      </c>
      <c r="Q1449" s="142">
        <f t="shared" si="309"/>
        <v>0</v>
      </c>
      <c r="R1449" s="142">
        <f t="shared" si="309"/>
        <v>0</v>
      </c>
      <c r="S1449" s="142">
        <f t="shared" si="309"/>
        <v>0</v>
      </c>
      <c r="T1449" s="141" t="e">
        <f t="shared" si="307"/>
        <v>#DIV/0!</v>
      </c>
      <c r="U1449" s="141" t="e">
        <f t="shared" si="308"/>
        <v>#DIV/0!</v>
      </c>
    </row>
    <row r="1450" spans="1:21" ht="23.25" hidden="1" x14ac:dyDescent="0.25">
      <c r="A1450" s="305" t="s">
        <v>898</v>
      </c>
      <c r="B1450" s="162"/>
      <c r="C1450" s="162"/>
      <c r="D1450" s="141">
        <f>E1450+F1450+G1450+H1450</f>
        <v>2020.2</v>
      </c>
      <c r="E1450" s="142"/>
      <c r="F1450" s="142">
        <v>2000</v>
      </c>
      <c r="G1450" s="142">
        <v>20.2</v>
      </c>
      <c r="H1450" s="142"/>
      <c r="I1450" s="142">
        <v>0</v>
      </c>
      <c r="J1450" s="142">
        <f>K1450+L1450+M1450+N1450</f>
        <v>0</v>
      </c>
      <c r="K1450" s="142"/>
      <c r="L1450" s="142">
        <v>0</v>
      </c>
      <c r="M1450" s="142"/>
      <c r="N1450" s="142"/>
      <c r="O1450" s="142">
        <f>P1450+Q1450+R1450+S1450</f>
        <v>0</v>
      </c>
      <c r="P1450" s="142"/>
      <c r="Q1450" s="142">
        <v>0</v>
      </c>
      <c r="R1450" s="142"/>
      <c r="S1450" s="142"/>
      <c r="T1450" s="141" t="e">
        <f t="shared" si="307"/>
        <v>#DIV/0!</v>
      </c>
      <c r="U1450" s="141" t="e">
        <f t="shared" si="308"/>
        <v>#DIV/0!</v>
      </c>
    </row>
    <row r="1451" spans="1:21" ht="90.75" hidden="1" x14ac:dyDescent="0.25">
      <c r="A1451" s="305" t="s">
        <v>899</v>
      </c>
      <c r="B1451" s="162"/>
      <c r="C1451" s="162"/>
      <c r="D1451" s="141">
        <f t="shared" ref="D1451:S1451" si="310">D1452+D1453+D1454+D1455</f>
        <v>48766.200000000004</v>
      </c>
      <c r="E1451" s="141">
        <f t="shared" si="310"/>
        <v>0</v>
      </c>
      <c r="F1451" s="141">
        <f t="shared" si="310"/>
        <v>48766.200000000004</v>
      </c>
      <c r="G1451" s="141">
        <f t="shared" si="310"/>
        <v>0</v>
      </c>
      <c r="H1451" s="141">
        <f t="shared" si="310"/>
        <v>0</v>
      </c>
      <c r="I1451" s="141">
        <f t="shared" si="310"/>
        <v>26476.700000000004</v>
      </c>
      <c r="J1451" s="141">
        <f t="shared" si="310"/>
        <v>26476.700000000004</v>
      </c>
      <c r="K1451" s="141">
        <f t="shared" si="310"/>
        <v>0</v>
      </c>
      <c r="L1451" s="141">
        <f t="shared" si="310"/>
        <v>26476.700000000004</v>
      </c>
      <c r="M1451" s="141">
        <f t="shared" si="310"/>
        <v>0</v>
      </c>
      <c r="N1451" s="141">
        <f t="shared" si="310"/>
        <v>0</v>
      </c>
      <c r="O1451" s="141">
        <f t="shared" si="310"/>
        <v>754.69999999999993</v>
      </c>
      <c r="P1451" s="141">
        <f t="shared" si="310"/>
        <v>0</v>
      </c>
      <c r="Q1451" s="141">
        <f t="shared" si="310"/>
        <v>754.69999999999993</v>
      </c>
      <c r="R1451" s="141">
        <f t="shared" si="310"/>
        <v>0</v>
      </c>
      <c r="S1451" s="141">
        <f t="shared" si="310"/>
        <v>0</v>
      </c>
      <c r="T1451" s="141">
        <f t="shared" si="307"/>
        <v>100</v>
      </c>
      <c r="U1451" s="141">
        <f t="shared" si="308"/>
        <v>2.8504307560987581</v>
      </c>
    </row>
    <row r="1452" spans="1:21" ht="45.75" hidden="1" x14ac:dyDescent="0.25">
      <c r="A1452" s="305" t="s">
        <v>900</v>
      </c>
      <c r="B1452" s="162"/>
      <c r="C1452" s="162"/>
      <c r="D1452" s="141">
        <v>1472.3</v>
      </c>
      <c r="E1452" s="142">
        <v>0</v>
      </c>
      <c r="F1452" s="142">
        <v>1472.3</v>
      </c>
      <c r="G1452" s="142">
        <v>0</v>
      </c>
      <c r="H1452" s="142">
        <v>0</v>
      </c>
      <c r="I1452" s="142">
        <v>329.40000000000003</v>
      </c>
      <c r="J1452" s="142">
        <v>329.40000000000003</v>
      </c>
      <c r="K1452" s="142">
        <v>0</v>
      </c>
      <c r="L1452" s="142">
        <v>329.40000000000003</v>
      </c>
      <c r="M1452" s="142">
        <v>0</v>
      </c>
      <c r="N1452" s="142">
        <v>0</v>
      </c>
      <c r="O1452" s="142">
        <v>0</v>
      </c>
      <c r="P1452" s="142">
        <v>0</v>
      </c>
      <c r="Q1452" s="142">
        <v>0</v>
      </c>
      <c r="R1452" s="142">
        <v>0</v>
      </c>
      <c r="S1452" s="142">
        <v>0</v>
      </c>
      <c r="T1452" s="141">
        <v>100</v>
      </c>
      <c r="U1452" s="141">
        <v>0</v>
      </c>
    </row>
    <row r="1453" spans="1:21" ht="45.75" hidden="1" x14ac:dyDescent="0.25">
      <c r="A1453" s="305" t="s">
        <v>901</v>
      </c>
      <c r="B1453" s="162"/>
      <c r="C1453" s="162"/>
      <c r="D1453" s="141">
        <v>39125.9</v>
      </c>
      <c r="E1453" s="142">
        <v>0</v>
      </c>
      <c r="F1453" s="142">
        <v>39125.9</v>
      </c>
      <c r="G1453" s="142">
        <v>0</v>
      </c>
      <c r="H1453" s="142">
        <v>0</v>
      </c>
      <c r="I1453" s="142">
        <v>21232.800000000003</v>
      </c>
      <c r="J1453" s="142">
        <v>21232.800000000003</v>
      </c>
      <c r="K1453" s="142">
        <v>0</v>
      </c>
      <c r="L1453" s="142">
        <v>21232.800000000003</v>
      </c>
      <c r="M1453" s="142">
        <v>0</v>
      </c>
      <c r="N1453" s="142">
        <v>0</v>
      </c>
      <c r="O1453" s="142">
        <v>115.4</v>
      </c>
      <c r="P1453" s="142">
        <v>0</v>
      </c>
      <c r="Q1453" s="142">
        <v>115.4</v>
      </c>
      <c r="R1453" s="142">
        <v>0</v>
      </c>
      <c r="S1453" s="142">
        <v>0</v>
      </c>
      <c r="T1453" s="141">
        <v>100</v>
      </c>
      <c r="U1453" s="141">
        <v>0.5434987378018914</v>
      </c>
    </row>
    <row r="1454" spans="1:21" ht="34.5" hidden="1" x14ac:dyDescent="0.25">
      <c r="A1454" s="305" t="s">
        <v>902</v>
      </c>
      <c r="B1454" s="162"/>
      <c r="C1454" s="162"/>
      <c r="D1454" s="141">
        <v>7726.9</v>
      </c>
      <c r="E1454" s="142">
        <v>0</v>
      </c>
      <c r="F1454" s="142">
        <v>7726.9</v>
      </c>
      <c r="G1454" s="142">
        <v>0</v>
      </c>
      <c r="H1454" s="142">
        <v>0</v>
      </c>
      <c r="I1454" s="142">
        <v>4914.5</v>
      </c>
      <c r="J1454" s="142">
        <v>4914.5</v>
      </c>
      <c r="K1454" s="142">
        <v>0</v>
      </c>
      <c r="L1454" s="142">
        <v>4914.5</v>
      </c>
      <c r="M1454" s="142">
        <v>0</v>
      </c>
      <c r="N1454" s="142">
        <v>0</v>
      </c>
      <c r="O1454" s="142">
        <v>639.29999999999995</v>
      </c>
      <c r="P1454" s="142">
        <v>0</v>
      </c>
      <c r="Q1454" s="142">
        <v>639.29999999999995</v>
      </c>
      <c r="R1454" s="142">
        <v>0</v>
      </c>
      <c r="S1454" s="142">
        <v>0</v>
      </c>
      <c r="T1454" s="141">
        <v>100</v>
      </c>
      <c r="U1454" s="141">
        <v>13.008444399226777</v>
      </c>
    </row>
    <row r="1455" spans="1:21" ht="45.75" hidden="1" x14ac:dyDescent="0.25">
      <c r="A1455" s="305" t="s">
        <v>903</v>
      </c>
      <c r="B1455" s="162"/>
      <c r="C1455" s="162"/>
      <c r="D1455" s="141">
        <f>E1455+F1455+G1455+H1455</f>
        <v>441.1</v>
      </c>
      <c r="E1455" s="142"/>
      <c r="F1455" s="142">
        <v>441.1</v>
      </c>
      <c r="G1455" s="142"/>
      <c r="H1455" s="142"/>
      <c r="I1455" s="142">
        <v>0</v>
      </c>
      <c r="J1455" s="142">
        <f>K1455+L1455+M1455+N1455</f>
        <v>0</v>
      </c>
      <c r="K1455" s="142"/>
      <c r="L1455" s="142">
        <v>0</v>
      </c>
      <c r="M1455" s="142"/>
      <c r="N1455" s="142"/>
      <c r="O1455" s="142">
        <f>P1455+Q1455+R1455+S1455</f>
        <v>0</v>
      </c>
      <c r="P1455" s="142"/>
      <c r="Q1455" s="142">
        <v>0</v>
      </c>
      <c r="R1455" s="142"/>
      <c r="S1455" s="142"/>
      <c r="T1455" s="141" t="e">
        <f>L1455/I1455*100</f>
        <v>#DIV/0!</v>
      </c>
      <c r="U1455" s="141" t="e">
        <f>Q1455/L1455*100</f>
        <v>#DIV/0!</v>
      </c>
    </row>
    <row r="1456" spans="1:21" ht="57" hidden="1" x14ac:dyDescent="0.25">
      <c r="A1456" s="305" t="s">
        <v>904</v>
      </c>
      <c r="B1456" s="162"/>
      <c r="C1456" s="162"/>
      <c r="D1456" s="141">
        <f t="shared" ref="D1456:S1456" si="311">D1457+D1458+D1459</f>
        <v>109378.6</v>
      </c>
      <c r="E1456" s="141">
        <f t="shared" si="311"/>
        <v>0</v>
      </c>
      <c r="F1456" s="141">
        <f t="shared" si="311"/>
        <v>109378.6</v>
      </c>
      <c r="G1456" s="141">
        <f t="shared" si="311"/>
        <v>0</v>
      </c>
      <c r="H1456" s="141">
        <f t="shared" si="311"/>
        <v>0</v>
      </c>
      <c r="I1456" s="141">
        <f t="shared" si="311"/>
        <v>200</v>
      </c>
      <c r="J1456" s="141">
        <f t="shared" si="311"/>
        <v>200</v>
      </c>
      <c r="K1456" s="141">
        <f t="shared" si="311"/>
        <v>0</v>
      </c>
      <c r="L1456" s="141">
        <f t="shared" si="311"/>
        <v>200</v>
      </c>
      <c r="M1456" s="141">
        <f t="shared" si="311"/>
        <v>0</v>
      </c>
      <c r="N1456" s="141">
        <f t="shared" si="311"/>
        <v>0</v>
      </c>
      <c r="O1456" s="141">
        <f t="shared" si="311"/>
        <v>111.1</v>
      </c>
      <c r="P1456" s="141">
        <f t="shared" si="311"/>
        <v>0</v>
      </c>
      <c r="Q1456" s="141">
        <f t="shared" si="311"/>
        <v>111.1</v>
      </c>
      <c r="R1456" s="141">
        <f t="shared" si="311"/>
        <v>0</v>
      </c>
      <c r="S1456" s="141">
        <f t="shared" si="311"/>
        <v>0</v>
      </c>
      <c r="T1456" s="141">
        <f>L1456/I1456*100</f>
        <v>100</v>
      </c>
      <c r="U1456" s="141">
        <f>Q1456/L1456*100</f>
        <v>55.55</v>
      </c>
    </row>
    <row r="1457" spans="1:21" ht="68.25" hidden="1" x14ac:dyDescent="0.25">
      <c r="A1457" s="305" t="s">
        <v>905</v>
      </c>
      <c r="B1457" s="162"/>
      <c r="C1457" s="162"/>
      <c r="D1457" s="141">
        <v>46134.9</v>
      </c>
      <c r="E1457" s="142">
        <v>0</v>
      </c>
      <c r="F1457" s="142">
        <v>46134.9</v>
      </c>
      <c r="G1457" s="142">
        <v>0</v>
      </c>
      <c r="H1457" s="142">
        <v>0</v>
      </c>
      <c r="I1457" s="142">
        <v>0</v>
      </c>
      <c r="J1457" s="142">
        <v>0</v>
      </c>
      <c r="K1457" s="142">
        <v>0</v>
      </c>
      <c r="L1457" s="142">
        <v>0</v>
      </c>
      <c r="M1457" s="142">
        <v>0</v>
      </c>
      <c r="N1457" s="142">
        <v>0</v>
      </c>
      <c r="O1457" s="142">
        <v>0</v>
      </c>
      <c r="P1457" s="142">
        <v>0</v>
      </c>
      <c r="Q1457" s="142">
        <v>0</v>
      </c>
      <c r="R1457" s="142">
        <v>0</v>
      </c>
      <c r="S1457" s="142">
        <v>0</v>
      </c>
      <c r="T1457" s="141" t="e">
        <v>#DIV/0!</v>
      </c>
      <c r="U1457" s="141" t="e">
        <v>#DIV/0!</v>
      </c>
    </row>
    <row r="1458" spans="1:21" ht="68.25" hidden="1" x14ac:dyDescent="0.25">
      <c r="A1458" s="305" t="s">
        <v>906</v>
      </c>
      <c r="B1458" s="162"/>
      <c r="C1458" s="162"/>
      <c r="D1458" s="141">
        <v>34783.4</v>
      </c>
      <c r="E1458" s="142">
        <v>0</v>
      </c>
      <c r="F1458" s="142">
        <v>34783.4</v>
      </c>
      <c r="G1458" s="142">
        <v>0</v>
      </c>
      <c r="H1458" s="142">
        <v>0</v>
      </c>
      <c r="I1458" s="142">
        <v>200</v>
      </c>
      <c r="J1458" s="142">
        <v>200</v>
      </c>
      <c r="K1458" s="142">
        <v>0</v>
      </c>
      <c r="L1458" s="142">
        <v>200</v>
      </c>
      <c r="M1458" s="142">
        <v>0</v>
      </c>
      <c r="N1458" s="142">
        <v>0</v>
      </c>
      <c r="O1458" s="142">
        <v>111.1</v>
      </c>
      <c r="P1458" s="142">
        <v>0</v>
      </c>
      <c r="Q1458" s="142">
        <v>111.1</v>
      </c>
      <c r="R1458" s="142">
        <v>0</v>
      </c>
      <c r="S1458" s="142">
        <v>0</v>
      </c>
      <c r="T1458" s="141">
        <v>100</v>
      </c>
      <c r="U1458" s="141">
        <v>55.55</v>
      </c>
    </row>
    <row r="1459" spans="1:21" ht="79.5" hidden="1" x14ac:dyDescent="0.25">
      <c r="A1459" s="305" t="s">
        <v>907</v>
      </c>
      <c r="B1459" s="162"/>
      <c r="C1459" s="162"/>
      <c r="D1459" s="141">
        <v>28460.3</v>
      </c>
      <c r="E1459" s="142">
        <v>0</v>
      </c>
      <c r="F1459" s="142">
        <v>28460.3</v>
      </c>
      <c r="G1459" s="142">
        <v>0</v>
      </c>
      <c r="H1459" s="142">
        <v>0</v>
      </c>
      <c r="I1459" s="142">
        <v>0</v>
      </c>
      <c r="J1459" s="142">
        <v>0</v>
      </c>
      <c r="K1459" s="142">
        <v>0</v>
      </c>
      <c r="L1459" s="142">
        <v>0</v>
      </c>
      <c r="M1459" s="142">
        <v>0</v>
      </c>
      <c r="N1459" s="142">
        <v>0</v>
      </c>
      <c r="O1459" s="142">
        <v>0</v>
      </c>
      <c r="P1459" s="142">
        <v>0</v>
      </c>
      <c r="Q1459" s="142">
        <v>0</v>
      </c>
      <c r="R1459" s="142">
        <v>0</v>
      </c>
      <c r="S1459" s="142">
        <v>0</v>
      </c>
      <c r="T1459" s="141" t="e">
        <v>#DIV/0!</v>
      </c>
      <c r="U1459" s="141" t="e">
        <v>#DIV/0!</v>
      </c>
    </row>
    <row r="1460" spans="1:21" x14ac:dyDescent="0.25">
      <c r="A1460" s="305" t="s">
        <v>908</v>
      </c>
      <c r="B1460" s="162"/>
      <c r="C1460" s="162"/>
      <c r="D1460" s="141">
        <f t="shared" ref="D1460:S1460" si="312">D1445+D1449+D1451+D1456</f>
        <v>261165</v>
      </c>
      <c r="E1460" s="141">
        <f t="shared" si="312"/>
        <v>0</v>
      </c>
      <c r="F1460" s="141">
        <f t="shared" si="312"/>
        <v>261144.80000000002</v>
      </c>
      <c r="G1460" s="141">
        <f t="shared" si="312"/>
        <v>20.2</v>
      </c>
      <c r="H1460" s="141">
        <f t="shared" si="312"/>
        <v>0</v>
      </c>
      <c r="I1460" s="141">
        <f t="shared" si="312"/>
        <v>26676.700000000004</v>
      </c>
      <c r="J1460" s="141">
        <f t="shared" si="312"/>
        <v>26676.700000000004</v>
      </c>
      <c r="K1460" s="141">
        <f t="shared" si="312"/>
        <v>0</v>
      </c>
      <c r="L1460" s="141">
        <f t="shared" si="312"/>
        <v>26676.700000000004</v>
      </c>
      <c r="M1460" s="141">
        <f t="shared" si="312"/>
        <v>0</v>
      </c>
      <c r="N1460" s="141">
        <f t="shared" si="312"/>
        <v>0</v>
      </c>
      <c r="O1460" s="141">
        <f t="shared" si="312"/>
        <v>865.8</v>
      </c>
      <c r="P1460" s="141">
        <f t="shared" si="312"/>
        <v>0</v>
      </c>
      <c r="Q1460" s="141">
        <f t="shared" si="312"/>
        <v>865.8</v>
      </c>
      <c r="R1460" s="141">
        <f t="shared" si="312"/>
        <v>0</v>
      </c>
      <c r="S1460" s="141">
        <f t="shared" si="312"/>
        <v>0</v>
      </c>
      <c r="T1460" s="141">
        <f>L1460/I1460*100</f>
        <v>100</v>
      </c>
      <c r="U1460" s="141">
        <f>Q1460/L1460*100</f>
        <v>3.2455288697627509</v>
      </c>
    </row>
    <row r="1461" spans="1:21" x14ac:dyDescent="0.25">
      <c r="A1461" s="184" t="s">
        <v>909</v>
      </c>
      <c r="B1461" s="162"/>
      <c r="C1461" s="162"/>
      <c r="D1461" s="141">
        <f t="shared" ref="D1461:S1461" si="313">D1372+D1374+D1375+D1443+D1460</f>
        <v>4158362.1</v>
      </c>
      <c r="E1461" s="141">
        <f t="shared" si="313"/>
        <v>4124.5</v>
      </c>
      <c r="F1461" s="141">
        <f t="shared" si="313"/>
        <v>4154217.4</v>
      </c>
      <c r="G1461" s="141">
        <f t="shared" si="313"/>
        <v>20.2</v>
      </c>
      <c r="H1461" s="141">
        <f t="shared" si="313"/>
        <v>0</v>
      </c>
      <c r="I1461" s="141">
        <v>907281.5</v>
      </c>
      <c r="J1461" s="141">
        <f t="shared" si="313"/>
        <v>897705.59999999974</v>
      </c>
      <c r="K1461" s="141">
        <f t="shared" si="313"/>
        <v>0</v>
      </c>
      <c r="L1461" s="141">
        <f t="shared" si="313"/>
        <v>897705.59999999974</v>
      </c>
      <c r="M1461" s="141">
        <f t="shared" si="313"/>
        <v>0</v>
      </c>
      <c r="N1461" s="141">
        <f t="shared" si="313"/>
        <v>0</v>
      </c>
      <c r="O1461" s="141">
        <f t="shared" si="313"/>
        <v>738860.08000000007</v>
      </c>
      <c r="P1461" s="141">
        <f t="shared" si="313"/>
        <v>0</v>
      </c>
      <c r="Q1461" s="141">
        <f t="shared" si="313"/>
        <v>738860.08000000007</v>
      </c>
      <c r="R1461" s="141">
        <f t="shared" si="313"/>
        <v>0</v>
      </c>
      <c r="S1461" s="141">
        <f t="shared" si="313"/>
        <v>0</v>
      </c>
      <c r="T1461" s="141">
        <f>L1461/I1461*100</f>
        <v>98.944550285661037</v>
      </c>
      <c r="U1461" s="141">
        <f>Q1461/L1461*100</f>
        <v>82.305388314387287</v>
      </c>
    </row>
    <row r="1463" spans="1:21" ht="18.75" x14ac:dyDescent="0.3">
      <c r="A1463" s="120" t="s">
        <v>1145</v>
      </c>
      <c r="B1463" s="120"/>
      <c r="C1463" s="120"/>
      <c r="D1463" s="120"/>
      <c r="E1463" s="306"/>
      <c r="F1463" s="120"/>
      <c r="G1463" s="120"/>
      <c r="H1463" s="120"/>
      <c r="I1463" s="120"/>
      <c r="J1463" s="120"/>
      <c r="K1463" s="120"/>
    </row>
    <row r="1464" spans="1:21" x14ac:dyDescent="0.25">
      <c r="A1464" s="663" t="s">
        <v>791</v>
      </c>
      <c r="B1464" s="663" t="s">
        <v>1</v>
      </c>
      <c r="C1464" s="663" t="s">
        <v>2</v>
      </c>
      <c r="D1464" s="496" t="s">
        <v>792</v>
      </c>
      <c r="E1464" s="497"/>
      <c r="F1464" s="497"/>
      <c r="G1464" s="497"/>
      <c r="H1464" s="497"/>
      <c r="I1464" s="497"/>
      <c r="J1464" s="497"/>
      <c r="K1464" s="497"/>
      <c r="L1464" s="497"/>
      <c r="M1464" s="497"/>
      <c r="N1464" s="497"/>
      <c r="O1464" s="497"/>
      <c r="P1464" s="497"/>
      <c r="Q1464" s="497"/>
      <c r="R1464" s="497"/>
      <c r="S1464" s="498"/>
      <c r="T1464" s="499" t="s">
        <v>690</v>
      </c>
      <c r="U1464" s="500" t="s">
        <v>837</v>
      </c>
    </row>
    <row r="1465" spans="1:21" x14ac:dyDescent="0.25">
      <c r="A1465" s="664"/>
      <c r="B1465" s="664"/>
      <c r="C1465" s="664"/>
      <c r="D1465" s="496" t="s">
        <v>103</v>
      </c>
      <c r="E1465" s="497"/>
      <c r="F1465" s="497"/>
      <c r="G1465" s="497"/>
      <c r="H1465" s="497"/>
      <c r="I1465" s="471" t="s">
        <v>794</v>
      </c>
      <c r="J1465" s="496" t="s">
        <v>8</v>
      </c>
      <c r="K1465" s="497"/>
      <c r="L1465" s="497"/>
      <c r="M1465" s="497"/>
      <c r="N1465" s="497"/>
      <c r="O1465" s="496" t="s">
        <v>9</v>
      </c>
      <c r="P1465" s="497"/>
      <c r="Q1465" s="497"/>
      <c r="R1465" s="497"/>
      <c r="S1465" s="497"/>
      <c r="T1465" s="499"/>
      <c r="U1465" s="500"/>
    </row>
    <row r="1466" spans="1:21" x14ac:dyDescent="0.25">
      <c r="A1466" s="664"/>
      <c r="B1466" s="505"/>
      <c r="C1466" s="505"/>
      <c r="D1466" s="501" t="s">
        <v>10</v>
      </c>
      <c r="E1466" s="502" t="s">
        <v>11</v>
      </c>
      <c r="F1466" s="503"/>
      <c r="G1466" s="503"/>
      <c r="H1466" s="503"/>
      <c r="I1466" s="471"/>
      <c r="J1466" s="501" t="s">
        <v>10</v>
      </c>
      <c r="K1466" s="502" t="s">
        <v>11</v>
      </c>
      <c r="L1466" s="503"/>
      <c r="M1466" s="503"/>
      <c r="N1466" s="503"/>
      <c r="O1466" s="501" t="s">
        <v>10</v>
      </c>
      <c r="P1466" s="502" t="s">
        <v>11</v>
      </c>
      <c r="Q1466" s="503"/>
      <c r="R1466" s="503"/>
      <c r="S1466" s="503"/>
      <c r="T1466" s="499"/>
      <c r="U1466" s="500"/>
    </row>
    <row r="1467" spans="1:21" ht="122.25" customHeight="1" x14ac:dyDescent="0.25">
      <c r="A1467" s="665"/>
      <c r="B1467" s="506"/>
      <c r="C1467" s="506"/>
      <c r="D1467" s="501"/>
      <c r="E1467" s="414" t="s">
        <v>290</v>
      </c>
      <c r="F1467" s="414" t="s">
        <v>291</v>
      </c>
      <c r="G1467" s="414" t="s">
        <v>292</v>
      </c>
      <c r="H1467" s="415" t="s">
        <v>15</v>
      </c>
      <c r="I1467" s="471"/>
      <c r="J1467" s="501"/>
      <c r="K1467" s="414" t="s">
        <v>290</v>
      </c>
      <c r="L1467" s="414" t="s">
        <v>291</v>
      </c>
      <c r="M1467" s="414" t="s">
        <v>292</v>
      </c>
      <c r="N1467" s="415" t="s">
        <v>15</v>
      </c>
      <c r="O1467" s="501"/>
      <c r="P1467" s="414" t="s">
        <v>290</v>
      </c>
      <c r="Q1467" s="414" t="s">
        <v>291</v>
      </c>
      <c r="R1467" s="414" t="s">
        <v>292</v>
      </c>
      <c r="S1467" s="415" t="s">
        <v>15</v>
      </c>
      <c r="T1467" s="499"/>
      <c r="U1467" s="500"/>
    </row>
    <row r="1468" spans="1:21" x14ac:dyDescent="0.25">
      <c r="A1468" s="9">
        <v>2</v>
      </c>
      <c r="B1468" s="9">
        <v>4</v>
      </c>
      <c r="C1468" s="9">
        <v>5</v>
      </c>
      <c r="D1468" s="308">
        <v>6</v>
      </c>
      <c r="E1468" s="308">
        <v>7</v>
      </c>
      <c r="F1468" s="308">
        <v>8</v>
      </c>
      <c r="G1468" s="308">
        <v>9</v>
      </c>
      <c r="H1468" s="308">
        <v>10</v>
      </c>
      <c r="I1468" s="308">
        <v>11</v>
      </c>
      <c r="J1468" s="308">
        <v>12</v>
      </c>
      <c r="K1468" s="308">
        <v>13</v>
      </c>
      <c r="L1468" s="308">
        <v>14</v>
      </c>
      <c r="M1468" s="308">
        <v>15</v>
      </c>
      <c r="N1468" s="308">
        <v>16</v>
      </c>
      <c r="O1468" s="308">
        <v>17</v>
      </c>
      <c r="P1468" s="308">
        <v>18</v>
      </c>
      <c r="Q1468" s="308">
        <v>19</v>
      </c>
      <c r="R1468" s="308">
        <v>20</v>
      </c>
      <c r="S1468" s="308">
        <v>21</v>
      </c>
      <c r="T1468" s="308">
        <v>22</v>
      </c>
      <c r="U1468" s="308">
        <v>23</v>
      </c>
    </row>
    <row r="1469" spans="1:21" x14ac:dyDescent="0.25">
      <c r="A1469" s="442" t="s">
        <v>910</v>
      </c>
      <c r="B1469" s="9"/>
      <c r="C1469" s="9"/>
      <c r="D1469" s="406">
        <f>D1470+D1489+D1496+D1510+D1518+D1523+D1526+D1530+D1541</f>
        <v>2385264.6</v>
      </c>
      <c r="E1469" s="406">
        <f>E1470+E1489+E1496+E1510+E1518+E1523+E1526+E1530+E1541</f>
        <v>112601.09999999999</v>
      </c>
      <c r="F1469" s="406">
        <f>F1470+F1489+F1496+F1510+F1518+F1523+F1526+F1530+F1541</f>
        <v>2260653.5</v>
      </c>
      <c r="G1469" s="406">
        <f>G1470+G1489+G1496+G1510+G1518+G1523+G1526+G1530+G1541</f>
        <v>0</v>
      </c>
      <c r="H1469" s="406">
        <f>H1470+H1489+H1496+H1510+H1518+H1523+H1526+H1530+H1541</f>
        <v>12010</v>
      </c>
      <c r="I1469" s="406">
        <v>526853.19999999995</v>
      </c>
      <c r="J1469" s="406">
        <f>SUM(K1469:N1469)</f>
        <v>520071</v>
      </c>
      <c r="K1469" s="406">
        <f>K1470+K1483+K1489+K1496+K1510+K1518+K1523+K1526+K1530+K1541</f>
        <v>43971.4</v>
      </c>
      <c r="L1469" s="406">
        <v>472015.6</v>
      </c>
      <c r="M1469" s="406">
        <f>M1470+M1483+M1489+M1496+M1510+M1518+M1523+M1526+M1530+M1541</f>
        <v>0</v>
      </c>
      <c r="N1469" s="406">
        <f>N1470+N1483+N1489+N1496+N1510+N1518+N1523+N1526+N1530+N1541</f>
        <v>4084</v>
      </c>
      <c r="O1469" s="406">
        <f ca="1">SUM(P1469:S1469)</f>
        <v>475977.19999999995</v>
      </c>
      <c r="P1469" s="406">
        <f ca="1">P1470+P1483+P1489+P1496+P1510+P1518+P1523+P1526+P1530+P1541</f>
        <v>29932.799999999999</v>
      </c>
      <c r="Q1469" s="406">
        <f ca="1">Q1470+Q1483+Q1489+Q1496+Q1510+Q1518+Q1523+Q1526+Q1530+Q1541</f>
        <v>443782.1</v>
      </c>
      <c r="R1469" s="406">
        <f>R1470+R1483+R1489+R1496+R1510+R1518+R1523+R1526+R1530+R1541</f>
        <v>0</v>
      </c>
      <c r="S1469" s="406">
        <f>S1470+S1483+S1489+S1496+S1510+S1518+S1523+S1526+S1530+S1541</f>
        <v>2262.3000000000002</v>
      </c>
      <c r="T1469" s="317">
        <f>L1469/I1469</f>
        <v>0.8959148392759122</v>
      </c>
      <c r="U1469" s="317">
        <f ca="1">O1469/J1469</f>
        <v>0.91521580707249583</v>
      </c>
    </row>
    <row r="1470" spans="1:21" ht="22.5" x14ac:dyDescent="0.25">
      <c r="A1470" s="442" t="s">
        <v>911</v>
      </c>
      <c r="B1470" s="9"/>
      <c r="C1470" s="9"/>
      <c r="D1470" s="406">
        <f t="shared" ref="D1470:S1470" si="314">SUM(D1471:D1488)</f>
        <v>461514.7</v>
      </c>
      <c r="E1470" s="406">
        <f t="shared" si="314"/>
        <v>0</v>
      </c>
      <c r="F1470" s="406">
        <f t="shared" si="314"/>
        <v>449504.7</v>
      </c>
      <c r="G1470" s="406">
        <f t="shared" si="314"/>
        <v>0</v>
      </c>
      <c r="H1470" s="406">
        <f t="shared" si="314"/>
        <v>12010</v>
      </c>
      <c r="I1470" s="406">
        <v>515634.7</v>
      </c>
      <c r="J1470" s="406">
        <f t="shared" si="314"/>
        <v>79673.100000000006</v>
      </c>
      <c r="K1470" s="406">
        <f t="shared" si="314"/>
        <v>0</v>
      </c>
      <c r="L1470" s="406">
        <v>465205.5</v>
      </c>
      <c r="M1470" s="406">
        <f t="shared" si="314"/>
        <v>0</v>
      </c>
      <c r="N1470" s="406">
        <f t="shared" si="314"/>
        <v>4084</v>
      </c>
      <c r="O1470" s="406">
        <f t="shared" si="314"/>
        <v>73624.800000000003</v>
      </c>
      <c r="P1470" s="406">
        <f t="shared" si="314"/>
        <v>0</v>
      </c>
      <c r="Q1470" s="406">
        <f t="shared" si="314"/>
        <v>71362.5</v>
      </c>
      <c r="R1470" s="406">
        <f t="shared" si="314"/>
        <v>0</v>
      </c>
      <c r="S1470" s="406">
        <f t="shared" si="314"/>
        <v>2262.3000000000002</v>
      </c>
      <c r="T1470" s="317">
        <f>L1470/I1470</f>
        <v>0.90219975498157901</v>
      </c>
      <c r="U1470" s="317">
        <f>O1470/J1470</f>
        <v>0.92408604660795168</v>
      </c>
    </row>
    <row r="1471" spans="1:21" ht="113.25" hidden="1" x14ac:dyDescent="0.25">
      <c r="A1471" s="328" t="s">
        <v>1303</v>
      </c>
      <c r="B1471" s="9"/>
      <c r="C1471" s="9"/>
      <c r="D1471" s="406">
        <f t="shared" ref="D1471:D1509" si="315">SUM(E1471:H1471)</f>
        <v>55226.3</v>
      </c>
      <c r="E1471" s="406">
        <v>0</v>
      </c>
      <c r="F1471" s="406">
        <v>55226.3</v>
      </c>
      <c r="G1471" s="406">
        <f t="shared" ref="G1471:H1473" si="316">SUM(G1472:G1473)</f>
        <v>0</v>
      </c>
      <c r="H1471" s="406">
        <f t="shared" si="316"/>
        <v>0</v>
      </c>
      <c r="I1471" s="406">
        <v>13568.7</v>
      </c>
      <c r="J1471" s="406">
        <f>SUM(K1471:N1471)</f>
        <v>4909</v>
      </c>
      <c r="K1471" s="406">
        <v>0</v>
      </c>
      <c r="L1471" s="406">
        <v>4909</v>
      </c>
      <c r="M1471" s="406">
        <f t="shared" ref="M1471:N1473" si="317">SUM(M1472:M1473)</f>
        <v>0</v>
      </c>
      <c r="N1471" s="406">
        <f t="shared" si="317"/>
        <v>0</v>
      </c>
      <c r="O1471" s="406">
        <f>SUM(P1471:S1471)</f>
        <v>4909</v>
      </c>
      <c r="P1471" s="406">
        <v>0</v>
      </c>
      <c r="Q1471" s="406">
        <v>4909</v>
      </c>
      <c r="R1471" s="406">
        <f t="shared" ref="R1471:S1473" si="318">SUM(R1472:R1473)</f>
        <v>0</v>
      </c>
      <c r="S1471" s="406">
        <f t="shared" si="318"/>
        <v>0</v>
      </c>
      <c r="T1471" s="317">
        <f t="shared" ref="T1471:T1534" si="319">L1471/I1471</f>
        <v>0.36178852800931555</v>
      </c>
      <c r="U1471" s="317">
        <f>O1471/J1471</f>
        <v>1</v>
      </c>
    </row>
    <row r="1472" spans="1:21" ht="90" hidden="1" x14ac:dyDescent="0.25">
      <c r="A1472" s="443" t="s">
        <v>1073</v>
      </c>
      <c r="B1472" s="336"/>
      <c r="C1472" s="9"/>
      <c r="D1472" s="406">
        <f t="shared" si="315"/>
        <v>15292</v>
      </c>
      <c r="E1472" s="406">
        <v>0</v>
      </c>
      <c r="F1472" s="406">
        <v>15292</v>
      </c>
      <c r="G1472" s="406">
        <f t="shared" si="316"/>
        <v>0</v>
      </c>
      <c r="H1472" s="406">
        <f t="shared" si="316"/>
        <v>0</v>
      </c>
      <c r="I1472" s="406">
        <v>1604</v>
      </c>
      <c r="J1472" s="406">
        <f t="shared" ref="J1472:J1540" si="320">SUM(K1472:N1472)</f>
        <v>112.1</v>
      </c>
      <c r="K1472" s="406">
        <v>0</v>
      </c>
      <c r="L1472" s="406">
        <v>112.1</v>
      </c>
      <c r="M1472" s="406">
        <f t="shared" si="317"/>
        <v>0</v>
      </c>
      <c r="N1472" s="406">
        <f t="shared" si="317"/>
        <v>0</v>
      </c>
      <c r="O1472" s="406">
        <f t="shared" ref="O1472:O1492" si="321">SUM(P1472:S1472)</f>
        <v>112.1</v>
      </c>
      <c r="P1472" s="406">
        <v>0</v>
      </c>
      <c r="Q1472" s="406">
        <v>112.1</v>
      </c>
      <c r="R1472" s="406">
        <f t="shared" si="318"/>
        <v>0</v>
      </c>
      <c r="S1472" s="406">
        <f t="shared" si="318"/>
        <v>0</v>
      </c>
      <c r="T1472" s="317">
        <f t="shared" si="319"/>
        <v>6.9887780548628431E-2</v>
      </c>
      <c r="U1472" s="317">
        <f t="shared" ref="U1472:U1535" si="322">O1472/J1472</f>
        <v>1</v>
      </c>
    </row>
    <row r="1473" spans="1:21" ht="101.25" hidden="1" x14ac:dyDescent="0.25">
      <c r="A1473" s="443" t="s">
        <v>1074</v>
      </c>
      <c r="B1473" s="336"/>
      <c r="C1473" s="9"/>
      <c r="D1473" s="406">
        <f t="shared" si="315"/>
        <v>6809.3</v>
      </c>
      <c r="E1473" s="406">
        <v>0</v>
      </c>
      <c r="F1473" s="406">
        <v>6809.3</v>
      </c>
      <c r="G1473" s="406">
        <f t="shared" si="316"/>
        <v>0</v>
      </c>
      <c r="H1473" s="406">
        <f t="shared" si="316"/>
        <v>0</v>
      </c>
      <c r="I1473" s="406">
        <v>732.2</v>
      </c>
      <c r="J1473" s="406">
        <f t="shared" si="320"/>
        <v>0</v>
      </c>
      <c r="K1473" s="406">
        <v>0</v>
      </c>
      <c r="L1473" s="406">
        <v>0</v>
      </c>
      <c r="M1473" s="406">
        <f t="shared" si="317"/>
        <v>0</v>
      </c>
      <c r="N1473" s="406">
        <f t="shared" si="317"/>
        <v>0</v>
      </c>
      <c r="O1473" s="406">
        <f t="shared" si="321"/>
        <v>0</v>
      </c>
      <c r="P1473" s="406">
        <v>0</v>
      </c>
      <c r="Q1473" s="406">
        <v>0</v>
      </c>
      <c r="R1473" s="406">
        <f t="shared" si="318"/>
        <v>0</v>
      </c>
      <c r="S1473" s="406">
        <f t="shared" si="318"/>
        <v>0</v>
      </c>
      <c r="T1473" s="317">
        <f t="shared" si="319"/>
        <v>0</v>
      </c>
      <c r="U1473" s="317" t="e">
        <f t="shared" si="322"/>
        <v>#DIV/0!</v>
      </c>
    </row>
    <row r="1474" spans="1:21" ht="112.5" hidden="1" x14ac:dyDescent="0.25">
      <c r="A1474" s="443" t="s">
        <v>1075</v>
      </c>
      <c r="B1474" s="336"/>
      <c r="C1474" s="9"/>
      <c r="D1474" s="406">
        <f t="shared" si="315"/>
        <v>4144.3999999999996</v>
      </c>
      <c r="E1474" s="406">
        <v>0</v>
      </c>
      <c r="F1474" s="406">
        <v>4144.3999999999996</v>
      </c>
      <c r="G1474" s="406">
        <v>0</v>
      </c>
      <c r="H1474" s="406">
        <v>0</v>
      </c>
      <c r="I1474" s="406">
        <v>0</v>
      </c>
      <c r="J1474" s="406">
        <f t="shared" si="320"/>
        <v>0</v>
      </c>
      <c r="K1474" s="406">
        <v>0</v>
      </c>
      <c r="L1474" s="406">
        <v>0</v>
      </c>
      <c r="M1474" s="406">
        <v>0</v>
      </c>
      <c r="N1474" s="406">
        <v>0</v>
      </c>
      <c r="O1474" s="406">
        <f t="shared" si="321"/>
        <v>0</v>
      </c>
      <c r="P1474" s="406">
        <v>0</v>
      </c>
      <c r="Q1474" s="406">
        <v>0</v>
      </c>
      <c r="R1474" s="406">
        <v>0</v>
      </c>
      <c r="S1474" s="406">
        <v>0</v>
      </c>
      <c r="T1474" s="317" t="e">
        <f t="shared" si="319"/>
        <v>#DIV/0!</v>
      </c>
      <c r="U1474" s="317" t="e">
        <f t="shared" si="322"/>
        <v>#DIV/0!</v>
      </c>
    </row>
    <row r="1475" spans="1:21" ht="157.5" hidden="1" x14ac:dyDescent="0.25">
      <c r="A1475" s="443" t="s">
        <v>1076</v>
      </c>
      <c r="B1475" s="336"/>
      <c r="C1475" s="9"/>
      <c r="D1475" s="406">
        <f t="shared" si="315"/>
        <v>906.1</v>
      </c>
      <c r="E1475" s="406">
        <v>0</v>
      </c>
      <c r="F1475" s="406">
        <v>906.1</v>
      </c>
      <c r="G1475" s="406">
        <v>0</v>
      </c>
      <c r="H1475" s="406">
        <v>0</v>
      </c>
      <c r="I1475" s="406">
        <v>543.9</v>
      </c>
      <c r="J1475" s="406">
        <f t="shared" si="320"/>
        <v>543.9</v>
      </c>
      <c r="K1475" s="406">
        <v>0</v>
      </c>
      <c r="L1475" s="406">
        <v>543.9</v>
      </c>
      <c r="M1475" s="406">
        <v>0</v>
      </c>
      <c r="N1475" s="406">
        <v>0</v>
      </c>
      <c r="O1475" s="406">
        <f t="shared" si="321"/>
        <v>543.9</v>
      </c>
      <c r="P1475" s="406">
        <v>0</v>
      </c>
      <c r="Q1475" s="406">
        <v>543.9</v>
      </c>
      <c r="R1475" s="406">
        <v>0</v>
      </c>
      <c r="S1475" s="406">
        <v>0</v>
      </c>
      <c r="T1475" s="317">
        <f t="shared" si="319"/>
        <v>1</v>
      </c>
      <c r="U1475" s="317">
        <f t="shared" si="322"/>
        <v>1</v>
      </c>
    </row>
    <row r="1476" spans="1:21" ht="90.75" hidden="1" x14ac:dyDescent="0.25">
      <c r="A1476" s="328" t="s">
        <v>1304</v>
      </c>
      <c r="B1476" s="336"/>
      <c r="C1476" s="9"/>
      <c r="D1476" s="406">
        <f t="shared" si="315"/>
        <v>13182.1</v>
      </c>
      <c r="E1476" s="406">
        <v>0</v>
      </c>
      <c r="F1476" s="406">
        <v>13182.1</v>
      </c>
      <c r="G1476" s="406">
        <v>0</v>
      </c>
      <c r="H1476" s="406">
        <v>0</v>
      </c>
      <c r="I1476" s="406">
        <v>3762.2</v>
      </c>
      <c r="J1476" s="406">
        <f t="shared" si="320"/>
        <v>3153.8</v>
      </c>
      <c r="K1476" s="406">
        <v>0</v>
      </c>
      <c r="L1476" s="406">
        <v>3153.8</v>
      </c>
      <c r="M1476" s="406">
        <v>0</v>
      </c>
      <c r="N1476" s="406">
        <v>0</v>
      </c>
      <c r="O1476" s="406">
        <f t="shared" si="321"/>
        <v>3158.3</v>
      </c>
      <c r="P1476" s="406">
        <v>0</v>
      </c>
      <c r="Q1476" s="406">
        <v>3158.3</v>
      </c>
      <c r="R1476" s="406">
        <v>0</v>
      </c>
      <c r="S1476" s="406">
        <v>0</v>
      </c>
      <c r="T1476" s="317">
        <f t="shared" si="319"/>
        <v>0.83828610919143065</v>
      </c>
      <c r="U1476" s="317">
        <f t="shared" si="322"/>
        <v>1.0014268501490267</v>
      </c>
    </row>
    <row r="1477" spans="1:21" ht="68.25" hidden="1" x14ac:dyDescent="0.25">
      <c r="A1477" s="328" t="s">
        <v>1305</v>
      </c>
      <c r="B1477" s="336"/>
      <c r="C1477" s="9"/>
      <c r="D1477" s="406">
        <f t="shared" si="315"/>
        <v>1910.1</v>
      </c>
      <c r="E1477" s="406">
        <v>0</v>
      </c>
      <c r="F1477" s="406">
        <v>1910.1</v>
      </c>
      <c r="G1477" s="406">
        <v>0</v>
      </c>
      <c r="H1477" s="406">
        <v>0</v>
      </c>
      <c r="I1477" s="406">
        <v>0</v>
      </c>
      <c r="J1477" s="406">
        <f t="shared" si="320"/>
        <v>0</v>
      </c>
      <c r="K1477" s="406">
        <v>0</v>
      </c>
      <c r="L1477" s="406">
        <v>0</v>
      </c>
      <c r="M1477" s="406">
        <v>0</v>
      </c>
      <c r="N1477" s="406">
        <v>0</v>
      </c>
      <c r="O1477" s="406">
        <f t="shared" si="321"/>
        <v>0</v>
      </c>
      <c r="P1477" s="406">
        <v>0</v>
      </c>
      <c r="Q1477" s="406">
        <v>0</v>
      </c>
      <c r="R1477" s="406">
        <v>0</v>
      </c>
      <c r="S1477" s="406">
        <v>0</v>
      </c>
      <c r="T1477" s="317" t="e">
        <f t="shared" si="319"/>
        <v>#DIV/0!</v>
      </c>
      <c r="U1477" s="317" t="e">
        <f t="shared" si="322"/>
        <v>#DIV/0!</v>
      </c>
    </row>
    <row r="1478" spans="1:21" ht="113.25" hidden="1" x14ac:dyDescent="0.25">
      <c r="A1478" s="328" t="s">
        <v>1306</v>
      </c>
      <c r="B1478" s="336"/>
      <c r="C1478" s="9"/>
      <c r="D1478" s="406">
        <f t="shared" si="315"/>
        <v>15185.2</v>
      </c>
      <c r="E1478" s="406">
        <v>0</v>
      </c>
      <c r="F1478" s="406">
        <v>15185.2</v>
      </c>
      <c r="G1478" s="406">
        <v>0</v>
      </c>
      <c r="H1478" s="406">
        <v>0</v>
      </c>
      <c r="I1478" s="406">
        <v>0</v>
      </c>
      <c r="J1478" s="406">
        <f t="shared" si="320"/>
        <v>0</v>
      </c>
      <c r="K1478" s="406">
        <v>0</v>
      </c>
      <c r="L1478" s="406">
        <v>0</v>
      </c>
      <c r="M1478" s="406">
        <v>0</v>
      </c>
      <c r="N1478" s="406">
        <v>0</v>
      </c>
      <c r="O1478" s="406">
        <f t="shared" si="321"/>
        <v>0</v>
      </c>
      <c r="P1478" s="406">
        <v>0</v>
      </c>
      <c r="Q1478" s="406">
        <v>0</v>
      </c>
      <c r="R1478" s="406">
        <v>0</v>
      </c>
      <c r="S1478" s="406">
        <v>0</v>
      </c>
      <c r="T1478" s="317" t="e">
        <f t="shared" si="319"/>
        <v>#DIV/0!</v>
      </c>
      <c r="U1478" s="317" t="e">
        <f t="shared" si="322"/>
        <v>#DIV/0!</v>
      </c>
    </row>
    <row r="1479" spans="1:21" ht="57" hidden="1" x14ac:dyDescent="0.25">
      <c r="A1479" s="329" t="s">
        <v>1307</v>
      </c>
      <c r="B1479" s="336"/>
      <c r="C1479" s="9"/>
      <c r="D1479" s="406">
        <f t="shared" si="315"/>
        <v>1507.3</v>
      </c>
      <c r="E1479" s="406">
        <v>0</v>
      </c>
      <c r="F1479" s="406">
        <v>1507.3</v>
      </c>
      <c r="G1479" s="406">
        <v>0</v>
      </c>
      <c r="H1479" s="406">
        <v>0</v>
      </c>
      <c r="I1479" s="406">
        <v>0</v>
      </c>
      <c r="J1479" s="406">
        <f t="shared" si="320"/>
        <v>0</v>
      </c>
      <c r="K1479" s="406">
        <v>0</v>
      </c>
      <c r="L1479" s="406">
        <v>0</v>
      </c>
      <c r="M1479" s="406">
        <v>0</v>
      </c>
      <c r="N1479" s="406">
        <v>0</v>
      </c>
      <c r="O1479" s="406">
        <f t="shared" si="321"/>
        <v>0</v>
      </c>
      <c r="P1479" s="406">
        <v>0</v>
      </c>
      <c r="Q1479" s="406">
        <v>0</v>
      </c>
      <c r="R1479" s="406">
        <v>0</v>
      </c>
      <c r="S1479" s="406">
        <v>0</v>
      </c>
      <c r="T1479" s="317" t="e">
        <f t="shared" si="319"/>
        <v>#DIV/0!</v>
      </c>
      <c r="U1479" s="317" t="e">
        <f t="shared" si="322"/>
        <v>#DIV/0!</v>
      </c>
    </row>
    <row r="1480" spans="1:21" ht="45.75" hidden="1" x14ac:dyDescent="0.25">
      <c r="A1480" s="329" t="s">
        <v>1308</v>
      </c>
      <c r="B1480" s="9"/>
      <c r="C1480" s="9"/>
      <c r="D1480" s="406">
        <f t="shared" si="315"/>
        <v>1990</v>
      </c>
      <c r="E1480" s="406">
        <v>0</v>
      </c>
      <c r="F1480" s="406">
        <v>1990</v>
      </c>
      <c r="G1480" s="406">
        <v>0</v>
      </c>
      <c r="H1480" s="406">
        <v>0</v>
      </c>
      <c r="I1480" s="406">
        <v>390</v>
      </c>
      <c r="J1480" s="406">
        <f t="shared" si="320"/>
        <v>112.8</v>
      </c>
      <c r="K1480" s="406">
        <v>0</v>
      </c>
      <c r="L1480" s="406">
        <v>112.8</v>
      </c>
      <c r="M1480" s="406">
        <v>0</v>
      </c>
      <c r="N1480" s="406">
        <v>0</v>
      </c>
      <c r="O1480" s="406">
        <f t="shared" si="321"/>
        <v>112.8</v>
      </c>
      <c r="P1480" s="406">
        <v>0</v>
      </c>
      <c r="Q1480" s="406">
        <v>112.8</v>
      </c>
      <c r="R1480" s="406">
        <v>0</v>
      </c>
      <c r="S1480" s="406">
        <v>0</v>
      </c>
      <c r="T1480" s="317">
        <f t="shared" si="319"/>
        <v>0.28923076923076924</v>
      </c>
      <c r="U1480" s="317">
        <f t="shared" si="322"/>
        <v>1</v>
      </c>
    </row>
    <row r="1481" spans="1:21" ht="68.25" hidden="1" x14ac:dyDescent="0.25">
      <c r="A1481" s="329" t="s">
        <v>1309</v>
      </c>
      <c r="B1481" s="9"/>
      <c r="C1481" s="9"/>
      <c r="D1481" s="406">
        <f t="shared" si="315"/>
        <v>127</v>
      </c>
      <c r="E1481" s="406">
        <v>0</v>
      </c>
      <c r="F1481" s="406">
        <v>127</v>
      </c>
      <c r="G1481" s="406">
        <v>0</v>
      </c>
      <c r="H1481" s="406">
        <v>0</v>
      </c>
      <c r="I1481" s="406">
        <v>0</v>
      </c>
      <c r="J1481" s="406">
        <f t="shared" si="320"/>
        <v>0</v>
      </c>
      <c r="K1481" s="406">
        <v>0</v>
      </c>
      <c r="L1481" s="406">
        <v>0</v>
      </c>
      <c r="M1481" s="406">
        <v>0</v>
      </c>
      <c r="N1481" s="406">
        <v>0</v>
      </c>
      <c r="O1481" s="406">
        <v>0</v>
      </c>
      <c r="P1481" s="406">
        <v>0</v>
      </c>
      <c r="Q1481" s="406">
        <v>0</v>
      </c>
      <c r="R1481" s="406">
        <v>0</v>
      </c>
      <c r="S1481" s="406">
        <v>0</v>
      </c>
      <c r="T1481" s="317" t="e">
        <f t="shared" si="319"/>
        <v>#DIV/0!</v>
      </c>
      <c r="U1481" s="317" t="e">
        <f t="shared" si="322"/>
        <v>#DIV/0!</v>
      </c>
    </row>
    <row r="1482" spans="1:21" ht="57" hidden="1" x14ac:dyDescent="0.25">
      <c r="A1482" s="329" t="s">
        <v>1310</v>
      </c>
      <c r="B1482" s="9"/>
      <c r="C1482" s="9"/>
      <c r="D1482" s="406">
        <f t="shared" si="315"/>
        <v>91413.7</v>
      </c>
      <c r="E1482" s="406">
        <v>0</v>
      </c>
      <c r="F1482" s="406">
        <v>79403.7</v>
      </c>
      <c r="G1482" s="406">
        <v>0</v>
      </c>
      <c r="H1482" s="406">
        <v>12010</v>
      </c>
      <c r="I1482" s="406">
        <v>21201</v>
      </c>
      <c r="J1482" s="406">
        <f t="shared" si="320"/>
        <v>21201</v>
      </c>
      <c r="K1482" s="406">
        <v>0</v>
      </c>
      <c r="L1482" s="406">
        <v>17117</v>
      </c>
      <c r="M1482" s="406">
        <v>0</v>
      </c>
      <c r="N1482" s="406">
        <v>4084</v>
      </c>
      <c r="O1482" s="406">
        <f t="shared" si="321"/>
        <v>15622.3</v>
      </c>
      <c r="P1482" s="406">
        <v>0</v>
      </c>
      <c r="Q1482" s="406">
        <v>13360</v>
      </c>
      <c r="R1482" s="406">
        <v>0</v>
      </c>
      <c r="S1482" s="406">
        <v>2262.3000000000002</v>
      </c>
      <c r="T1482" s="317">
        <f t="shared" si="319"/>
        <v>0.80736757700108486</v>
      </c>
      <c r="U1482" s="317">
        <f t="shared" si="322"/>
        <v>0.736866185557285</v>
      </c>
    </row>
    <row r="1483" spans="1:21" ht="57" hidden="1" x14ac:dyDescent="0.25">
      <c r="A1483" s="330" t="s">
        <v>1318</v>
      </c>
      <c r="B1483" s="9"/>
      <c r="C1483" s="9"/>
      <c r="D1483" s="406">
        <f t="shared" si="315"/>
        <v>34444.400000000001</v>
      </c>
      <c r="E1483" s="406">
        <v>0</v>
      </c>
      <c r="F1483" s="406">
        <v>34444.400000000001</v>
      </c>
      <c r="G1483" s="406">
        <f>SUM(G1484:G1485)</f>
        <v>0</v>
      </c>
      <c r="H1483" s="406">
        <f>SUM(H1484:H1485)</f>
        <v>0</v>
      </c>
      <c r="I1483" s="406">
        <v>6628</v>
      </c>
      <c r="J1483" s="406">
        <f t="shared" si="320"/>
        <v>6628</v>
      </c>
      <c r="K1483" s="406">
        <v>0</v>
      </c>
      <c r="L1483" s="406">
        <v>6628</v>
      </c>
      <c r="M1483" s="406">
        <f>SUM(M1484:M1485)</f>
        <v>0</v>
      </c>
      <c r="N1483" s="406">
        <f>SUM(N1484:N1485)</f>
        <v>0</v>
      </c>
      <c r="O1483" s="406">
        <f t="shared" si="321"/>
        <v>6254</v>
      </c>
      <c r="P1483" s="406">
        <v>0</v>
      </c>
      <c r="Q1483" s="406">
        <v>6254</v>
      </c>
      <c r="R1483" s="406">
        <f>SUM(R1484:R1485)</f>
        <v>0</v>
      </c>
      <c r="S1483" s="406">
        <f>SUM(S1484:S1485)</f>
        <v>0</v>
      </c>
      <c r="T1483" s="317">
        <f t="shared" si="319"/>
        <v>1</v>
      </c>
      <c r="U1483" s="317">
        <f t="shared" si="322"/>
        <v>0.94357272178636087</v>
      </c>
    </row>
    <row r="1484" spans="1:21" ht="68.25" hidden="1" x14ac:dyDescent="0.25">
      <c r="A1484" s="220" t="s">
        <v>1319</v>
      </c>
      <c r="B1484" s="9"/>
      <c r="C1484" s="9"/>
      <c r="D1484" s="406">
        <f t="shared" si="315"/>
        <v>88181.3</v>
      </c>
      <c r="E1484" s="406">
        <v>0</v>
      </c>
      <c r="F1484" s="406">
        <v>88181.3</v>
      </c>
      <c r="G1484" s="406">
        <v>0</v>
      </c>
      <c r="H1484" s="406">
        <v>0</v>
      </c>
      <c r="I1484" s="406">
        <v>20700.7</v>
      </c>
      <c r="J1484" s="406">
        <v>17747.2</v>
      </c>
      <c r="K1484" s="406">
        <v>0</v>
      </c>
      <c r="L1484" s="406">
        <v>17747.2</v>
      </c>
      <c r="M1484" s="406">
        <v>0</v>
      </c>
      <c r="N1484" s="406">
        <v>0</v>
      </c>
      <c r="O1484" s="406">
        <v>17747.2</v>
      </c>
      <c r="P1484" s="406">
        <v>0</v>
      </c>
      <c r="Q1484" s="406">
        <v>17747.2</v>
      </c>
      <c r="R1484" s="406">
        <v>0</v>
      </c>
      <c r="S1484" s="406">
        <v>0</v>
      </c>
      <c r="T1484" s="317">
        <f t="shared" si="319"/>
        <v>0.85732366538329619</v>
      </c>
      <c r="U1484" s="317">
        <f t="shared" si="322"/>
        <v>1</v>
      </c>
    </row>
    <row r="1485" spans="1:21" ht="102" hidden="1" x14ac:dyDescent="0.25">
      <c r="A1485" s="220" t="s">
        <v>912</v>
      </c>
      <c r="B1485" s="9"/>
      <c r="C1485" s="9"/>
      <c r="D1485" s="406">
        <f t="shared" si="315"/>
        <v>76786.7</v>
      </c>
      <c r="E1485" s="406">
        <v>0</v>
      </c>
      <c r="F1485" s="406">
        <v>76786.7</v>
      </c>
      <c r="G1485" s="406">
        <v>0</v>
      </c>
      <c r="H1485" s="406">
        <v>0</v>
      </c>
      <c r="I1485" s="406">
        <v>12300</v>
      </c>
      <c r="J1485" s="406">
        <f t="shared" si="320"/>
        <v>12300</v>
      </c>
      <c r="K1485" s="406">
        <v>0</v>
      </c>
      <c r="L1485" s="406">
        <v>12300</v>
      </c>
      <c r="M1485" s="406">
        <v>0</v>
      </c>
      <c r="N1485" s="406">
        <v>0</v>
      </c>
      <c r="O1485" s="406">
        <f t="shared" si="321"/>
        <v>12300</v>
      </c>
      <c r="P1485" s="406">
        <v>0</v>
      </c>
      <c r="Q1485" s="406">
        <v>12300</v>
      </c>
      <c r="R1485" s="406">
        <v>0</v>
      </c>
      <c r="S1485" s="406">
        <v>0</v>
      </c>
      <c r="T1485" s="317">
        <f t="shared" si="319"/>
        <v>1</v>
      </c>
      <c r="U1485" s="317">
        <f t="shared" si="322"/>
        <v>1</v>
      </c>
    </row>
    <row r="1486" spans="1:21" ht="68.25" hidden="1" x14ac:dyDescent="0.25">
      <c r="A1486" s="220" t="s">
        <v>913</v>
      </c>
      <c r="B1486" s="9"/>
      <c r="C1486" s="9"/>
      <c r="D1486" s="406">
        <f t="shared" si="315"/>
        <v>49157.5</v>
      </c>
      <c r="E1486" s="406">
        <v>0</v>
      </c>
      <c r="F1486" s="406">
        <v>49157.5</v>
      </c>
      <c r="G1486" s="406">
        <v>0</v>
      </c>
      <c r="H1486" s="406">
        <v>0</v>
      </c>
      <c r="I1486" s="406">
        <v>11700.3</v>
      </c>
      <c r="J1486" s="406">
        <f t="shared" si="320"/>
        <v>11700.3</v>
      </c>
      <c r="K1486" s="406">
        <v>0</v>
      </c>
      <c r="L1486" s="406">
        <v>11700.3</v>
      </c>
      <c r="M1486" s="406">
        <v>0</v>
      </c>
      <c r="N1486" s="406">
        <v>0</v>
      </c>
      <c r="O1486" s="406">
        <v>11600.2</v>
      </c>
      <c r="P1486" s="406">
        <v>0</v>
      </c>
      <c r="Q1486" s="406">
        <v>11600.2</v>
      </c>
      <c r="R1486" s="406">
        <v>0</v>
      </c>
      <c r="S1486" s="406">
        <v>0</v>
      </c>
      <c r="T1486" s="317">
        <f t="shared" si="319"/>
        <v>1</v>
      </c>
      <c r="U1486" s="317">
        <f t="shared" si="322"/>
        <v>0.99144466381203911</v>
      </c>
    </row>
    <row r="1487" spans="1:21" ht="45.75" hidden="1" x14ac:dyDescent="0.25">
      <c r="A1487" s="220" t="s">
        <v>914</v>
      </c>
      <c r="B1487" s="9"/>
      <c r="C1487" s="9"/>
      <c r="D1487" s="406">
        <f t="shared" si="315"/>
        <v>3781.3</v>
      </c>
      <c r="E1487" s="406">
        <v>0</v>
      </c>
      <c r="F1487" s="406">
        <v>3781.3</v>
      </c>
      <c r="G1487" s="406">
        <v>0</v>
      </c>
      <c r="H1487" s="406">
        <v>0</v>
      </c>
      <c r="I1487" s="406">
        <v>0</v>
      </c>
      <c r="J1487" s="406">
        <f t="shared" si="320"/>
        <v>0</v>
      </c>
      <c r="K1487" s="406">
        <v>0</v>
      </c>
      <c r="L1487" s="406">
        <v>0</v>
      </c>
      <c r="M1487" s="406">
        <v>0</v>
      </c>
      <c r="N1487" s="406">
        <v>0</v>
      </c>
      <c r="O1487" s="406">
        <f t="shared" si="321"/>
        <v>0</v>
      </c>
      <c r="P1487" s="406">
        <v>0</v>
      </c>
      <c r="Q1487" s="406">
        <v>0</v>
      </c>
      <c r="R1487" s="406">
        <v>0</v>
      </c>
      <c r="S1487" s="406">
        <v>0</v>
      </c>
      <c r="T1487" s="317" t="e">
        <f t="shared" si="319"/>
        <v>#DIV/0!</v>
      </c>
      <c r="U1487" s="317" t="e">
        <f t="shared" si="322"/>
        <v>#DIV/0!</v>
      </c>
    </row>
    <row r="1488" spans="1:21" ht="34.5" hidden="1" x14ac:dyDescent="0.25">
      <c r="A1488" s="331" t="s">
        <v>915</v>
      </c>
      <c r="B1488" s="9"/>
      <c r="C1488" s="9"/>
      <c r="D1488" s="406">
        <f t="shared" si="315"/>
        <v>1470</v>
      </c>
      <c r="E1488" s="406">
        <v>0</v>
      </c>
      <c r="F1488" s="406">
        <v>1470</v>
      </c>
      <c r="G1488" s="406">
        <v>0</v>
      </c>
      <c r="H1488" s="406">
        <v>0</v>
      </c>
      <c r="I1488" s="406">
        <v>1265</v>
      </c>
      <c r="J1488" s="406">
        <v>1265</v>
      </c>
      <c r="K1488" s="406">
        <v>0</v>
      </c>
      <c r="L1488" s="406">
        <v>1265</v>
      </c>
      <c r="M1488" s="406">
        <v>0</v>
      </c>
      <c r="N1488" s="406">
        <v>0</v>
      </c>
      <c r="O1488" s="406">
        <f t="shared" si="321"/>
        <v>1265</v>
      </c>
      <c r="P1488" s="406">
        <v>0</v>
      </c>
      <c r="Q1488" s="406">
        <v>1265</v>
      </c>
      <c r="R1488" s="406">
        <v>0</v>
      </c>
      <c r="S1488" s="406">
        <v>0</v>
      </c>
      <c r="T1488" s="317">
        <f t="shared" si="319"/>
        <v>1</v>
      </c>
      <c r="U1488" s="317">
        <f t="shared" si="322"/>
        <v>1</v>
      </c>
    </row>
    <row r="1489" spans="1:21" ht="33.75" x14ac:dyDescent="0.25">
      <c r="A1489" s="444" t="s">
        <v>916</v>
      </c>
      <c r="B1489" s="9"/>
      <c r="C1489" s="9"/>
      <c r="D1489" s="406">
        <f t="shared" si="315"/>
        <v>12319.9</v>
      </c>
      <c r="E1489" s="406">
        <f>SUM(E1490:E1495)</f>
        <v>0</v>
      </c>
      <c r="F1489" s="406">
        <f>SUM(F1490:F1495)</f>
        <v>12319.9</v>
      </c>
      <c r="G1489" s="406">
        <f>SUM(G1490:G1495)</f>
        <v>0</v>
      </c>
      <c r="H1489" s="406">
        <f>SUM(H1490:H1495)</f>
        <v>0</v>
      </c>
      <c r="I1489" s="406">
        <v>3527.1</v>
      </c>
      <c r="J1489" s="406">
        <f t="shared" si="320"/>
        <v>2883.2</v>
      </c>
      <c r="K1489" s="406">
        <f>SUM(K1490:K1495)</f>
        <v>0</v>
      </c>
      <c r="L1489" s="406">
        <v>2883.2</v>
      </c>
      <c r="M1489" s="406">
        <f>SUM(M1490:M1495)</f>
        <v>0</v>
      </c>
      <c r="N1489" s="406">
        <f>SUM(N1490:N1495)</f>
        <v>0</v>
      </c>
      <c r="O1489" s="406">
        <f>SUM(P1489:S1489)</f>
        <v>2632.3</v>
      </c>
      <c r="P1489" s="406">
        <f>SUM(P1490:P1495)</f>
        <v>0</v>
      </c>
      <c r="Q1489" s="406">
        <f>SUM(Q1490:Q1495)</f>
        <v>2632.3</v>
      </c>
      <c r="R1489" s="406">
        <f>SUM(R1490:R1495)</f>
        <v>0</v>
      </c>
      <c r="S1489" s="406">
        <f>SUM(S1490:S1495)</f>
        <v>0</v>
      </c>
      <c r="T1489" s="317">
        <f t="shared" si="319"/>
        <v>0.81744209123642653</v>
      </c>
      <c r="U1489" s="317">
        <f t="shared" si="322"/>
        <v>0.91297863485016661</v>
      </c>
    </row>
    <row r="1490" spans="1:21" ht="102" hidden="1" x14ac:dyDescent="0.25">
      <c r="A1490" s="220" t="s">
        <v>917</v>
      </c>
      <c r="B1490" s="383"/>
      <c r="C1490" s="383"/>
      <c r="D1490" s="406">
        <f t="shared" si="315"/>
        <v>261.39999999999998</v>
      </c>
      <c r="E1490" s="406">
        <v>0</v>
      </c>
      <c r="F1490" s="406">
        <v>261.39999999999998</v>
      </c>
      <c r="G1490" s="406">
        <v>0</v>
      </c>
      <c r="H1490" s="406">
        <v>0</v>
      </c>
      <c r="I1490" s="406">
        <v>0</v>
      </c>
      <c r="J1490" s="406">
        <f t="shared" si="320"/>
        <v>0</v>
      </c>
      <c r="K1490" s="406">
        <v>0</v>
      </c>
      <c r="L1490" s="406">
        <v>0</v>
      </c>
      <c r="M1490" s="406">
        <v>0</v>
      </c>
      <c r="N1490" s="406">
        <v>0</v>
      </c>
      <c r="O1490" s="406">
        <f t="shared" si="321"/>
        <v>0</v>
      </c>
      <c r="P1490" s="406">
        <v>0</v>
      </c>
      <c r="Q1490" s="406">
        <v>0</v>
      </c>
      <c r="R1490" s="406">
        <v>0</v>
      </c>
      <c r="S1490" s="406">
        <v>0</v>
      </c>
      <c r="T1490" s="317" t="e">
        <f t="shared" si="319"/>
        <v>#DIV/0!</v>
      </c>
      <c r="U1490" s="317" t="e">
        <f t="shared" si="322"/>
        <v>#DIV/0!</v>
      </c>
    </row>
    <row r="1491" spans="1:21" ht="68.25" hidden="1" x14ac:dyDescent="0.25">
      <c r="A1491" s="330" t="s">
        <v>1320</v>
      </c>
      <c r="B1491" s="383"/>
      <c r="C1491" s="383"/>
      <c r="D1491" s="406">
        <f t="shared" si="315"/>
        <v>4438.3999999999996</v>
      </c>
      <c r="E1491" s="310">
        <v>0</v>
      </c>
      <c r="F1491" s="310">
        <v>4438.3999999999996</v>
      </c>
      <c r="G1491" s="310">
        <v>0</v>
      </c>
      <c r="H1491" s="310">
        <v>0</v>
      </c>
      <c r="I1491" s="310">
        <v>2748.6</v>
      </c>
      <c r="J1491" s="406">
        <f t="shared" si="320"/>
        <v>2748.6</v>
      </c>
      <c r="K1491" s="310">
        <v>0</v>
      </c>
      <c r="L1491" s="310">
        <v>2748.6</v>
      </c>
      <c r="M1491" s="310">
        <v>0</v>
      </c>
      <c r="N1491" s="310">
        <v>0</v>
      </c>
      <c r="O1491" s="310">
        <v>2617</v>
      </c>
      <c r="P1491" s="310">
        <v>0</v>
      </c>
      <c r="Q1491" s="310">
        <v>2617</v>
      </c>
      <c r="R1491" s="310">
        <v>0</v>
      </c>
      <c r="S1491" s="310">
        <v>0</v>
      </c>
      <c r="T1491" s="317">
        <f t="shared" si="319"/>
        <v>1</v>
      </c>
      <c r="U1491" s="317">
        <f t="shared" si="322"/>
        <v>0.95212107982245509</v>
      </c>
    </row>
    <row r="1492" spans="1:21" ht="90.75" hidden="1" x14ac:dyDescent="0.25">
      <c r="A1492" s="330" t="s">
        <v>1321</v>
      </c>
      <c r="B1492" s="383"/>
      <c r="C1492" s="383"/>
      <c r="D1492" s="406">
        <f t="shared" si="315"/>
        <v>51.3</v>
      </c>
      <c r="E1492" s="406">
        <v>0</v>
      </c>
      <c r="F1492" s="406">
        <v>51.3</v>
      </c>
      <c r="G1492" s="406">
        <v>0</v>
      </c>
      <c r="H1492" s="406">
        <v>0</v>
      </c>
      <c r="I1492" s="406">
        <v>0</v>
      </c>
      <c r="J1492" s="406">
        <f t="shared" si="320"/>
        <v>0</v>
      </c>
      <c r="K1492" s="406">
        <v>0</v>
      </c>
      <c r="L1492" s="406">
        <v>0</v>
      </c>
      <c r="M1492" s="406">
        <v>0</v>
      </c>
      <c r="N1492" s="406">
        <v>0</v>
      </c>
      <c r="O1492" s="406">
        <f t="shared" si="321"/>
        <v>0</v>
      </c>
      <c r="P1492" s="406">
        <v>0</v>
      </c>
      <c r="Q1492" s="406">
        <v>0</v>
      </c>
      <c r="R1492" s="406">
        <v>0</v>
      </c>
      <c r="S1492" s="406">
        <v>0</v>
      </c>
      <c r="T1492" s="317" t="e">
        <f t="shared" si="319"/>
        <v>#DIV/0!</v>
      </c>
      <c r="U1492" s="317" t="e">
        <f t="shared" si="322"/>
        <v>#DIV/0!</v>
      </c>
    </row>
    <row r="1493" spans="1:21" ht="57" hidden="1" x14ac:dyDescent="0.25">
      <c r="A1493" s="220" t="s">
        <v>1322</v>
      </c>
      <c r="B1493" s="383"/>
      <c r="C1493" s="383"/>
      <c r="D1493" s="406">
        <f t="shared" si="315"/>
        <v>752.2</v>
      </c>
      <c r="E1493" s="406">
        <v>0</v>
      </c>
      <c r="F1493" s="406">
        <v>752.2</v>
      </c>
      <c r="G1493" s="406">
        <v>0</v>
      </c>
      <c r="H1493" s="406">
        <v>0</v>
      </c>
      <c r="I1493" s="406">
        <v>31.4</v>
      </c>
      <c r="J1493" s="406">
        <f t="shared" si="320"/>
        <v>31.4</v>
      </c>
      <c r="K1493" s="406">
        <v>0</v>
      </c>
      <c r="L1493" s="406">
        <v>31.4</v>
      </c>
      <c r="M1493" s="406">
        <v>0</v>
      </c>
      <c r="N1493" s="406">
        <v>0</v>
      </c>
      <c r="O1493" s="406">
        <v>10.4</v>
      </c>
      <c r="P1493" s="406">
        <v>0</v>
      </c>
      <c r="Q1493" s="406">
        <v>10.4</v>
      </c>
      <c r="R1493" s="406">
        <v>0</v>
      </c>
      <c r="S1493" s="406">
        <v>0</v>
      </c>
      <c r="T1493" s="317">
        <f t="shared" si="319"/>
        <v>1</v>
      </c>
      <c r="U1493" s="317">
        <f t="shared" si="322"/>
        <v>0.33121019108280259</v>
      </c>
    </row>
    <row r="1494" spans="1:21" ht="102" hidden="1" x14ac:dyDescent="0.25">
      <c r="A1494" s="330" t="s">
        <v>1323</v>
      </c>
      <c r="B1494" s="383"/>
      <c r="C1494" s="383"/>
      <c r="D1494" s="406">
        <f t="shared" si="315"/>
        <v>172.1</v>
      </c>
      <c r="E1494" s="406">
        <v>0</v>
      </c>
      <c r="F1494" s="406">
        <v>172.1</v>
      </c>
      <c r="G1494" s="406">
        <v>0</v>
      </c>
      <c r="H1494" s="406">
        <v>0</v>
      </c>
      <c r="I1494" s="406">
        <v>5.0999999999999996</v>
      </c>
      <c r="J1494" s="406">
        <f t="shared" si="320"/>
        <v>5.0999999999999996</v>
      </c>
      <c r="K1494" s="406">
        <v>0</v>
      </c>
      <c r="L1494" s="406">
        <v>5.0999999999999996</v>
      </c>
      <c r="M1494" s="406">
        <v>0</v>
      </c>
      <c r="N1494" s="406">
        <v>0</v>
      </c>
      <c r="O1494" s="406">
        <f>SUM(P1494:S1494)</f>
        <v>4.9000000000000004</v>
      </c>
      <c r="P1494" s="406">
        <v>0</v>
      </c>
      <c r="Q1494" s="406">
        <v>4.9000000000000004</v>
      </c>
      <c r="R1494" s="406">
        <v>0</v>
      </c>
      <c r="S1494" s="406">
        <v>0</v>
      </c>
      <c r="T1494" s="317">
        <f t="shared" si="319"/>
        <v>1</v>
      </c>
      <c r="U1494" s="317">
        <f t="shared" si="322"/>
        <v>0.96078431372549034</v>
      </c>
    </row>
    <row r="1495" spans="1:21" ht="57" hidden="1" x14ac:dyDescent="0.25">
      <c r="A1495" s="330" t="s">
        <v>1324</v>
      </c>
      <c r="B1495" s="383"/>
      <c r="C1495" s="383"/>
      <c r="D1495" s="406">
        <f t="shared" si="315"/>
        <v>6644.5</v>
      </c>
      <c r="E1495" s="406">
        <v>0</v>
      </c>
      <c r="F1495" s="406">
        <v>6644.5</v>
      </c>
      <c r="G1495" s="406">
        <f>SUM(G1496:G1497)</f>
        <v>0</v>
      </c>
      <c r="H1495" s="406">
        <f>SUM(H1496:H1497)</f>
        <v>0</v>
      </c>
      <c r="I1495" s="406">
        <v>0</v>
      </c>
      <c r="J1495" s="406">
        <f t="shared" si="320"/>
        <v>0</v>
      </c>
      <c r="K1495" s="406">
        <v>0</v>
      </c>
      <c r="L1495" s="406">
        <v>0</v>
      </c>
      <c r="M1495" s="406">
        <f>SUM(M1496:M1497)</f>
        <v>0</v>
      </c>
      <c r="N1495" s="406">
        <f>SUM(N1496:N1497)</f>
        <v>0</v>
      </c>
      <c r="O1495" s="406">
        <f>SUM(P1495:S1495)</f>
        <v>0</v>
      </c>
      <c r="P1495" s="406">
        <v>0</v>
      </c>
      <c r="Q1495" s="406">
        <v>0</v>
      </c>
      <c r="R1495" s="406">
        <f>SUM(R1496:R1497)</f>
        <v>0</v>
      </c>
      <c r="S1495" s="406">
        <f>SUM(S1496:S1497)</f>
        <v>0</v>
      </c>
      <c r="T1495" s="317" t="e">
        <f t="shared" si="319"/>
        <v>#DIV/0!</v>
      </c>
      <c r="U1495" s="317" t="e">
        <f t="shared" si="322"/>
        <v>#DIV/0!</v>
      </c>
    </row>
    <row r="1496" spans="1:21" ht="45.75" x14ac:dyDescent="0.25">
      <c r="A1496" s="220" t="s">
        <v>918</v>
      </c>
      <c r="B1496" s="383"/>
      <c r="C1496" s="383"/>
      <c r="D1496" s="406">
        <f t="shared" si="315"/>
        <v>27519.9</v>
      </c>
      <c r="E1496" s="406">
        <f t="shared" ref="E1496:N1496" si="323">SUM(E1497:E1509)</f>
        <v>18247.400000000001</v>
      </c>
      <c r="F1496" s="406">
        <f t="shared" si="323"/>
        <v>9272.5</v>
      </c>
      <c r="G1496" s="406">
        <f t="shared" si="323"/>
        <v>0</v>
      </c>
      <c r="H1496" s="406">
        <f t="shared" si="323"/>
        <v>0</v>
      </c>
      <c r="I1496" s="406">
        <v>7365.7</v>
      </c>
      <c r="J1496" s="406">
        <f t="shared" si="323"/>
        <v>3886.1</v>
      </c>
      <c r="K1496" s="406">
        <f t="shared" si="323"/>
        <v>3595.1</v>
      </c>
      <c r="L1496" s="406">
        <v>3904.6</v>
      </c>
      <c r="M1496" s="406">
        <f t="shared" si="323"/>
        <v>0</v>
      </c>
      <c r="N1496" s="406">
        <f t="shared" si="323"/>
        <v>0</v>
      </c>
      <c r="O1496" s="406">
        <f>SUM(P1496:S1496)</f>
        <v>3886.1</v>
      </c>
      <c r="P1496" s="406">
        <f>SUM(P1497:P1509)</f>
        <v>3595.1</v>
      </c>
      <c r="Q1496" s="406">
        <f>SUM(Q1497:Q1509)</f>
        <v>291</v>
      </c>
      <c r="R1496" s="406">
        <f>SUM(R1497:R1509)</f>
        <v>0</v>
      </c>
      <c r="S1496" s="406">
        <f>SUM(S1497:S1509)</f>
        <v>0</v>
      </c>
      <c r="T1496" s="317">
        <f t="shared" si="319"/>
        <v>0.5301057604844075</v>
      </c>
      <c r="U1496" s="317">
        <f t="shared" si="322"/>
        <v>1</v>
      </c>
    </row>
    <row r="1497" spans="1:21" ht="33.75" hidden="1" x14ac:dyDescent="0.25">
      <c r="A1497" s="437" t="s">
        <v>919</v>
      </c>
      <c r="B1497" s="383"/>
      <c r="C1497" s="383"/>
      <c r="D1497" s="406">
        <f t="shared" si="315"/>
        <v>185.6</v>
      </c>
      <c r="E1497" s="406">
        <v>0</v>
      </c>
      <c r="F1497" s="406">
        <v>185.6</v>
      </c>
      <c r="G1497" s="406">
        <f t="shared" ref="G1497:H1509" si="324">SUM(G1498:G1499)</f>
        <v>0</v>
      </c>
      <c r="H1497" s="406">
        <f t="shared" si="324"/>
        <v>0</v>
      </c>
      <c r="I1497" s="406">
        <v>185.6</v>
      </c>
      <c r="J1497" s="406">
        <f>SUM(K1497:N1497)</f>
        <v>0</v>
      </c>
      <c r="K1497" s="406">
        <v>0</v>
      </c>
      <c r="L1497" s="406">
        <v>0</v>
      </c>
      <c r="M1497" s="406">
        <f t="shared" ref="M1497:N1509" si="325">SUM(M1498:M1499)</f>
        <v>0</v>
      </c>
      <c r="N1497" s="406">
        <f t="shared" si="325"/>
        <v>0</v>
      </c>
      <c r="O1497" s="406">
        <f>SUM(P1497:S1497)</f>
        <v>0</v>
      </c>
      <c r="P1497" s="406">
        <v>0</v>
      </c>
      <c r="Q1497" s="406">
        <v>0</v>
      </c>
      <c r="R1497" s="406">
        <v>0</v>
      </c>
      <c r="S1497" s="406">
        <v>0</v>
      </c>
      <c r="T1497" s="317">
        <f t="shared" si="319"/>
        <v>0</v>
      </c>
      <c r="U1497" s="317" t="e">
        <f t="shared" si="322"/>
        <v>#DIV/0!</v>
      </c>
    </row>
    <row r="1498" spans="1:21" ht="45" hidden="1" x14ac:dyDescent="0.25">
      <c r="A1498" s="437" t="s">
        <v>920</v>
      </c>
      <c r="B1498" s="383"/>
      <c r="C1498" s="383"/>
      <c r="D1498" s="406">
        <f t="shared" si="315"/>
        <v>102.2</v>
      </c>
      <c r="E1498" s="406">
        <v>0</v>
      </c>
      <c r="F1498" s="406">
        <v>102.2</v>
      </c>
      <c r="G1498" s="406">
        <f t="shared" si="324"/>
        <v>0</v>
      </c>
      <c r="H1498" s="406">
        <f t="shared" si="324"/>
        <v>0</v>
      </c>
      <c r="I1498" s="406">
        <v>102</v>
      </c>
      <c r="J1498" s="406">
        <f t="shared" ref="J1498:J1509" si="326">SUM(K1498:N1498)</f>
        <v>19.2</v>
      </c>
      <c r="K1498" s="406">
        <v>0</v>
      </c>
      <c r="L1498" s="406">
        <v>19.2</v>
      </c>
      <c r="M1498" s="406">
        <f t="shared" si="325"/>
        <v>0</v>
      </c>
      <c r="N1498" s="406">
        <f t="shared" si="325"/>
        <v>0</v>
      </c>
      <c r="O1498" s="406">
        <f t="shared" ref="O1498:O1509" si="327">SUM(P1498:S1498)</f>
        <v>19.2</v>
      </c>
      <c r="P1498" s="406">
        <v>0</v>
      </c>
      <c r="Q1498" s="406">
        <v>19.2</v>
      </c>
      <c r="R1498" s="406">
        <v>0</v>
      </c>
      <c r="S1498" s="406">
        <v>0</v>
      </c>
      <c r="T1498" s="317">
        <f t="shared" si="319"/>
        <v>0.18823529411764706</v>
      </c>
      <c r="U1498" s="317">
        <f t="shared" si="322"/>
        <v>1</v>
      </c>
    </row>
    <row r="1499" spans="1:21" ht="67.5" hidden="1" x14ac:dyDescent="0.25">
      <c r="A1499" s="332" t="s">
        <v>921</v>
      </c>
      <c r="B1499" s="383"/>
      <c r="C1499" s="383"/>
      <c r="D1499" s="406">
        <f t="shared" si="315"/>
        <v>1700.4</v>
      </c>
      <c r="E1499" s="406">
        <v>0</v>
      </c>
      <c r="F1499" s="406">
        <v>1700.4</v>
      </c>
      <c r="G1499" s="406">
        <f t="shared" si="324"/>
        <v>0</v>
      </c>
      <c r="H1499" s="406">
        <f t="shared" si="324"/>
        <v>0</v>
      </c>
      <c r="I1499" s="406">
        <v>1700.4</v>
      </c>
      <c r="J1499" s="406">
        <f t="shared" si="326"/>
        <v>92.2</v>
      </c>
      <c r="K1499" s="406">
        <v>0</v>
      </c>
      <c r="L1499" s="406">
        <v>92.2</v>
      </c>
      <c r="M1499" s="406">
        <f t="shared" si="325"/>
        <v>0</v>
      </c>
      <c r="N1499" s="406">
        <f t="shared" si="325"/>
        <v>0</v>
      </c>
      <c r="O1499" s="406">
        <f t="shared" si="327"/>
        <v>92.2</v>
      </c>
      <c r="P1499" s="406">
        <v>0</v>
      </c>
      <c r="Q1499" s="406">
        <v>92.2</v>
      </c>
      <c r="R1499" s="406">
        <v>0</v>
      </c>
      <c r="S1499" s="406">
        <v>0</v>
      </c>
      <c r="T1499" s="317">
        <f t="shared" si="319"/>
        <v>5.4222535873912021E-2</v>
      </c>
      <c r="U1499" s="317">
        <f t="shared" si="322"/>
        <v>1</v>
      </c>
    </row>
    <row r="1500" spans="1:21" ht="213.75" hidden="1" x14ac:dyDescent="0.25">
      <c r="A1500" s="332" t="s">
        <v>922</v>
      </c>
      <c r="B1500" s="383"/>
      <c r="C1500" s="383"/>
      <c r="D1500" s="406">
        <f t="shared" si="315"/>
        <v>161.69999999999999</v>
      </c>
      <c r="E1500" s="406">
        <v>0</v>
      </c>
      <c r="F1500" s="406">
        <v>161.69999999999999</v>
      </c>
      <c r="G1500" s="406">
        <f t="shared" si="324"/>
        <v>0</v>
      </c>
      <c r="H1500" s="406">
        <f t="shared" si="324"/>
        <v>0</v>
      </c>
      <c r="I1500" s="406">
        <v>161.69999999999999</v>
      </c>
      <c r="J1500" s="406">
        <f t="shared" si="326"/>
        <v>14.2</v>
      </c>
      <c r="K1500" s="406">
        <v>0</v>
      </c>
      <c r="L1500" s="406">
        <v>14.2</v>
      </c>
      <c r="M1500" s="406">
        <f t="shared" si="325"/>
        <v>0</v>
      </c>
      <c r="N1500" s="406">
        <f t="shared" si="325"/>
        <v>0</v>
      </c>
      <c r="O1500" s="406">
        <f t="shared" si="327"/>
        <v>14.2</v>
      </c>
      <c r="P1500" s="406">
        <v>0</v>
      </c>
      <c r="Q1500" s="406">
        <v>14.2</v>
      </c>
      <c r="R1500" s="406">
        <v>0</v>
      </c>
      <c r="S1500" s="406">
        <v>0</v>
      </c>
      <c r="T1500" s="317">
        <f t="shared" si="319"/>
        <v>8.7816944959802107E-2</v>
      </c>
      <c r="U1500" s="317">
        <f t="shared" si="322"/>
        <v>1</v>
      </c>
    </row>
    <row r="1501" spans="1:21" ht="135" hidden="1" x14ac:dyDescent="0.25">
      <c r="A1501" s="332" t="s">
        <v>923</v>
      </c>
      <c r="B1501" s="383"/>
      <c r="C1501" s="383"/>
      <c r="D1501" s="406">
        <f t="shared" si="315"/>
        <v>120.7</v>
      </c>
      <c r="E1501" s="406">
        <v>0</v>
      </c>
      <c r="F1501" s="406">
        <v>120.7</v>
      </c>
      <c r="G1501" s="406">
        <f t="shared" si="324"/>
        <v>0</v>
      </c>
      <c r="H1501" s="406">
        <f t="shared" si="324"/>
        <v>0</v>
      </c>
      <c r="I1501" s="406">
        <v>120.7</v>
      </c>
      <c r="J1501" s="406">
        <f t="shared" si="326"/>
        <v>0</v>
      </c>
      <c r="K1501" s="406">
        <v>0</v>
      </c>
      <c r="L1501" s="406">
        <v>0</v>
      </c>
      <c r="M1501" s="406">
        <f t="shared" si="325"/>
        <v>0</v>
      </c>
      <c r="N1501" s="406">
        <f t="shared" si="325"/>
        <v>0</v>
      </c>
      <c r="O1501" s="406">
        <f t="shared" si="327"/>
        <v>0</v>
      </c>
      <c r="P1501" s="406">
        <v>0</v>
      </c>
      <c r="Q1501" s="406">
        <v>0</v>
      </c>
      <c r="R1501" s="406">
        <v>0</v>
      </c>
      <c r="S1501" s="406">
        <v>0</v>
      </c>
      <c r="T1501" s="317">
        <f t="shared" si="319"/>
        <v>0</v>
      </c>
      <c r="U1501" s="317" t="e">
        <f t="shared" si="322"/>
        <v>#DIV/0!</v>
      </c>
    </row>
    <row r="1502" spans="1:21" ht="101.25" hidden="1" x14ac:dyDescent="0.25">
      <c r="A1502" s="332" t="s">
        <v>924</v>
      </c>
      <c r="B1502" s="383"/>
      <c r="C1502" s="383"/>
      <c r="D1502" s="406">
        <f t="shared" si="315"/>
        <v>1375.9</v>
      </c>
      <c r="E1502" s="406">
        <v>0</v>
      </c>
      <c r="F1502" s="406">
        <v>1375.9</v>
      </c>
      <c r="G1502" s="406">
        <f t="shared" si="324"/>
        <v>0</v>
      </c>
      <c r="H1502" s="406">
        <f t="shared" si="324"/>
        <v>0</v>
      </c>
      <c r="I1502" s="406">
        <v>1375.9</v>
      </c>
      <c r="J1502" s="406">
        <f t="shared" si="326"/>
        <v>1.4</v>
      </c>
      <c r="K1502" s="406">
        <v>0</v>
      </c>
      <c r="L1502" s="406">
        <v>1.4</v>
      </c>
      <c r="M1502" s="406">
        <f t="shared" si="325"/>
        <v>0</v>
      </c>
      <c r="N1502" s="406">
        <f t="shared" si="325"/>
        <v>0</v>
      </c>
      <c r="O1502" s="406">
        <f t="shared" si="327"/>
        <v>1.4</v>
      </c>
      <c r="P1502" s="406">
        <v>0</v>
      </c>
      <c r="Q1502" s="406">
        <v>1.4</v>
      </c>
      <c r="R1502" s="406">
        <v>0</v>
      </c>
      <c r="S1502" s="406">
        <v>0</v>
      </c>
      <c r="T1502" s="317">
        <f t="shared" si="319"/>
        <v>1.0175158078348716E-3</v>
      </c>
      <c r="U1502" s="317">
        <f t="shared" si="322"/>
        <v>1</v>
      </c>
    </row>
    <row r="1503" spans="1:21" ht="33.75" hidden="1" x14ac:dyDescent="0.25">
      <c r="A1503" s="332" t="s">
        <v>925</v>
      </c>
      <c r="B1503" s="383"/>
      <c r="C1503" s="383"/>
      <c r="D1503" s="406">
        <f t="shared" si="315"/>
        <v>880</v>
      </c>
      <c r="E1503" s="406">
        <v>0</v>
      </c>
      <c r="F1503" s="406">
        <v>880</v>
      </c>
      <c r="G1503" s="406">
        <f t="shared" si="324"/>
        <v>0</v>
      </c>
      <c r="H1503" s="406">
        <f t="shared" si="324"/>
        <v>0</v>
      </c>
      <c r="I1503" s="406">
        <v>880</v>
      </c>
      <c r="J1503" s="406">
        <f t="shared" si="326"/>
        <v>0</v>
      </c>
      <c r="K1503" s="406">
        <v>0</v>
      </c>
      <c r="L1503" s="406">
        <v>0</v>
      </c>
      <c r="M1503" s="406">
        <f t="shared" si="325"/>
        <v>0</v>
      </c>
      <c r="N1503" s="406">
        <f t="shared" si="325"/>
        <v>0</v>
      </c>
      <c r="O1503" s="406">
        <f t="shared" si="327"/>
        <v>0</v>
      </c>
      <c r="P1503" s="406">
        <v>0</v>
      </c>
      <c r="Q1503" s="406">
        <v>0</v>
      </c>
      <c r="R1503" s="406">
        <v>0</v>
      </c>
      <c r="S1503" s="406">
        <v>0</v>
      </c>
      <c r="T1503" s="317">
        <f t="shared" si="319"/>
        <v>0</v>
      </c>
      <c r="U1503" s="317" t="e">
        <f t="shared" si="322"/>
        <v>#DIV/0!</v>
      </c>
    </row>
    <row r="1504" spans="1:21" ht="45" hidden="1" x14ac:dyDescent="0.25">
      <c r="A1504" s="332" t="s">
        <v>926</v>
      </c>
      <c r="B1504" s="383"/>
      <c r="C1504" s="383"/>
      <c r="D1504" s="406">
        <f t="shared" si="315"/>
        <v>1444.1</v>
      </c>
      <c r="E1504" s="406">
        <v>0</v>
      </c>
      <c r="F1504" s="406">
        <v>1444.1</v>
      </c>
      <c r="G1504" s="406">
        <f t="shared" si="324"/>
        <v>0</v>
      </c>
      <c r="H1504" s="406">
        <f t="shared" si="324"/>
        <v>0</v>
      </c>
      <c r="I1504" s="406">
        <v>1444.1</v>
      </c>
      <c r="J1504" s="406">
        <f t="shared" si="326"/>
        <v>108.2</v>
      </c>
      <c r="K1504" s="406">
        <v>0</v>
      </c>
      <c r="L1504" s="406">
        <v>108.2</v>
      </c>
      <c r="M1504" s="406">
        <f t="shared" si="325"/>
        <v>0</v>
      </c>
      <c r="N1504" s="406">
        <f t="shared" si="325"/>
        <v>0</v>
      </c>
      <c r="O1504" s="406">
        <f t="shared" si="327"/>
        <v>108.2</v>
      </c>
      <c r="P1504" s="406">
        <v>0</v>
      </c>
      <c r="Q1504" s="406">
        <v>108.2</v>
      </c>
      <c r="R1504" s="406">
        <v>0</v>
      </c>
      <c r="S1504" s="406">
        <v>0</v>
      </c>
      <c r="T1504" s="317">
        <f t="shared" si="319"/>
        <v>7.4925559171802519E-2</v>
      </c>
      <c r="U1504" s="317">
        <f t="shared" si="322"/>
        <v>1</v>
      </c>
    </row>
    <row r="1505" spans="1:21" ht="56.25" hidden="1" x14ac:dyDescent="0.25">
      <c r="A1505" s="332" t="s">
        <v>927</v>
      </c>
      <c r="B1505" s="383"/>
      <c r="C1505" s="383"/>
      <c r="D1505" s="406">
        <f t="shared" si="315"/>
        <v>292.10000000000002</v>
      </c>
      <c r="E1505" s="406">
        <v>0</v>
      </c>
      <c r="F1505" s="406">
        <v>292.10000000000002</v>
      </c>
      <c r="G1505" s="406">
        <f t="shared" si="324"/>
        <v>0</v>
      </c>
      <c r="H1505" s="406">
        <f t="shared" si="324"/>
        <v>0</v>
      </c>
      <c r="I1505" s="406">
        <v>292.10000000000002</v>
      </c>
      <c r="J1505" s="406">
        <f t="shared" si="326"/>
        <v>0</v>
      </c>
      <c r="K1505" s="406">
        <v>0</v>
      </c>
      <c r="L1505" s="406">
        <v>0</v>
      </c>
      <c r="M1505" s="406">
        <f t="shared" si="325"/>
        <v>0</v>
      </c>
      <c r="N1505" s="406">
        <f t="shared" si="325"/>
        <v>0</v>
      </c>
      <c r="O1505" s="406">
        <f t="shared" si="327"/>
        <v>0</v>
      </c>
      <c r="P1505" s="406">
        <v>0</v>
      </c>
      <c r="Q1505" s="406">
        <v>0</v>
      </c>
      <c r="R1505" s="406">
        <v>0</v>
      </c>
      <c r="S1505" s="406">
        <v>0</v>
      </c>
      <c r="T1505" s="317">
        <f t="shared" si="319"/>
        <v>0</v>
      </c>
      <c r="U1505" s="317" t="e">
        <f t="shared" si="322"/>
        <v>#DIV/0!</v>
      </c>
    </row>
    <row r="1506" spans="1:21" ht="123.75" hidden="1" x14ac:dyDescent="0.25">
      <c r="A1506" s="332" t="s">
        <v>928</v>
      </c>
      <c r="B1506" s="383"/>
      <c r="C1506" s="383"/>
      <c r="D1506" s="406">
        <f t="shared" si="315"/>
        <v>2803.9</v>
      </c>
      <c r="E1506" s="406">
        <v>0</v>
      </c>
      <c r="F1506" s="406">
        <v>2803.9</v>
      </c>
      <c r="G1506" s="406">
        <f t="shared" si="324"/>
        <v>0</v>
      </c>
      <c r="H1506" s="406">
        <f t="shared" si="324"/>
        <v>0</v>
      </c>
      <c r="I1506" s="406">
        <v>2803.9</v>
      </c>
      <c r="J1506" s="406">
        <f t="shared" si="326"/>
        <v>55.8</v>
      </c>
      <c r="K1506" s="406">
        <v>0</v>
      </c>
      <c r="L1506" s="406">
        <v>55.8</v>
      </c>
      <c r="M1506" s="406">
        <f t="shared" si="325"/>
        <v>0</v>
      </c>
      <c r="N1506" s="406">
        <f t="shared" si="325"/>
        <v>0</v>
      </c>
      <c r="O1506" s="406">
        <f t="shared" si="327"/>
        <v>55.8</v>
      </c>
      <c r="P1506" s="406">
        <v>0</v>
      </c>
      <c r="Q1506" s="406">
        <v>55.8</v>
      </c>
      <c r="R1506" s="406">
        <v>0</v>
      </c>
      <c r="S1506" s="406">
        <v>0</v>
      </c>
      <c r="T1506" s="317">
        <f t="shared" si="319"/>
        <v>1.9900852384179178E-2</v>
      </c>
      <c r="U1506" s="317">
        <f t="shared" si="322"/>
        <v>1</v>
      </c>
    </row>
    <row r="1507" spans="1:21" ht="78.75" hidden="1" x14ac:dyDescent="0.25">
      <c r="A1507" s="438" t="s">
        <v>929</v>
      </c>
      <c r="B1507" s="383"/>
      <c r="C1507" s="383"/>
      <c r="D1507" s="406">
        <f t="shared" si="315"/>
        <v>205.9</v>
      </c>
      <c r="E1507" s="406">
        <v>0</v>
      </c>
      <c r="F1507" s="406">
        <v>205.9</v>
      </c>
      <c r="G1507" s="406">
        <f t="shared" si="324"/>
        <v>0</v>
      </c>
      <c r="H1507" s="406">
        <f t="shared" si="324"/>
        <v>0</v>
      </c>
      <c r="I1507" s="406">
        <v>205.9</v>
      </c>
      <c r="J1507" s="406">
        <f t="shared" si="326"/>
        <v>0</v>
      </c>
      <c r="K1507" s="406">
        <v>0</v>
      </c>
      <c r="L1507" s="406">
        <v>0</v>
      </c>
      <c r="M1507" s="406">
        <f t="shared" si="325"/>
        <v>0</v>
      </c>
      <c r="N1507" s="406">
        <f t="shared" si="325"/>
        <v>0</v>
      </c>
      <c r="O1507" s="406">
        <f t="shared" si="327"/>
        <v>0</v>
      </c>
      <c r="P1507" s="406">
        <v>0</v>
      </c>
      <c r="Q1507" s="406">
        <v>0</v>
      </c>
      <c r="R1507" s="406">
        <v>0</v>
      </c>
      <c r="S1507" s="406">
        <v>0</v>
      </c>
      <c r="T1507" s="317">
        <f t="shared" si="319"/>
        <v>0</v>
      </c>
      <c r="U1507" s="317" t="e">
        <f t="shared" si="322"/>
        <v>#DIV/0!</v>
      </c>
    </row>
    <row r="1508" spans="1:21" ht="78.75" hidden="1" x14ac:dyDescent="0.25">
      <c r="A1508" s="332" t="s">
        <v>930</v>
      </c>
      <c r="B1508" s="383"/>
      <c r="C1508" s="383"/>
      <c r="D1508" s="406">
        <f t="shared" si="315"/>
        <v>15289.4</v>
      </c>
      <c r="E1508" s="406">
        <v>15289.4</v>
      </c>
      <c r="F1508" s="406">
        <v>0</v>
      </c>
      <c r="G1508" s="406">
        <f t="shared" si="324"/>
        <v>0</v>
      </c>
      <c r="H1508" s="406">
        <f t="shared" si="324"/>
        <v>0</v>
      </c>
      <c r="I1508" s="406">
        <v>15289.4</v>
      </c>
      <c r="J1508" s="406">
        <f t="shared" si="326"/>
        <v>3239.2</v>
      </c>
      <c r="K1508" s="406">
        <v>3239.2</v>
      </c>
      <c r="L1508" s="406">
        <v>0</v>
      </c>
      <c r="M1508" s="406">
        <f t="shared" si="325"/>
        <v>0</v>
      </c>
      <c r="N1508" s="406">
        <f t="shared" si="325"/>
        <v>0</v>
      </c>
      <c r="O1508" s="406">
        <f t="shared" si="327"/>
        <v>3239.2</v>
      </c>
      <c r="P1508" s="406">
        <v>3239.2</v>
      </c>
      <c r="Q1508" s="406">
        <v>0</v>
      </c>
      <c r="R1508" s="406">
        <v>0</v>
      </c>
      <c r="S1508" s="406">
        <v>0</v>
      </c>
      <c r="T1508" s="317">
        <f t="shared" si="319"/>
        <v>0</v>
      </c>
      <c r="U1508" s="317">
        <f t="shared" si="322"/>
        <v>1</v>
      </c>
    </row>
    <row r="1509" spans="1:21" ht="90" hidden="1" x14ac:dyDescent="0.25">
      <c r="A1509" s="332" t="s">
        <v>931</v>
      </c>
      <c r="B1509" s="383"/>
      <c r="C1509" s="383"/>
      <c r="D1509" s="406">
        <f t="shared" si="315"/>
        <v>2958</v>
      </c>
      <c r="E1509" s="406">
        <v>2958</v>
      </c>
      <c r="F1509" s="406">
        <v>0</v>
      </c>
      <c r="G1509" s="406">
        <f t="shared" si="324"/>
        <v>0</v>
      </c>
      <c r="H1509" s="406">
        <f t="shared" si="324"/>
        <v>0</v>
      </c>
      <c r="I1509" s="406">
        <v>2958</v>
      </c>
      <c r="J1509" s="406">
        <f t="shared" si="326"/>
        <v>355.9</v>
      </c>
      <c r="K1509" s="406">
        <v>355.9</v>
      </c>
      <c r="L1509" s="406">
        <v>0</v>
      </c>
      <c r="M1509" s="406">
        <f t="shared" si="325"/>
        <v>0</v>
      </c>
      <c r="N1509" s="406">
        <f t="shared" si="325"/>
        <v>0</v>
      </c>
      <c r="O1509" s="406">
        <f t="shared" si="327"/>
        <v>355.9</v>
      </c>
      <c r="P1509" s="406">
        <v>355.9</v>
      </c>
      <c r="Q1509" s="406">
        <v>0</v>
      </c>
      <c r="R1509" s="406">
        <v>0</v>
      </c>
      <c r="S1509" s="406">
        <v>0</v>
      </c>
      <c r="T1509" s="317">
        <f t="shared" si="319"/>
        <v>0</v>
      </c>
      <c r="U1509" s="317">
        <f t="shared" si="322"/>
        <v>1</v>
      </c>
    </row>
    <row r="1510" spans="1:21" ht="68.25" x14ac:dyDescent="0.25">
      <c r="A1510" s="330" t="s">
        <v>932</v>
      </c>
      <c r="B1510" s="383"/>
      <c r="C1510" s="383"/>
      <c r="D1510" s="406">
        <f t="shared" ref="D1510:D1521" si="328">SUM(E1510:H1510)</f>
        <v>2389.6</v>
      </c>
      <c r="E1510" s="406">
        <f>SUM(E1511:E1517)</f>
        <v>759.6</v>
      </c>
      <c r="F1510" s="406">
        <f>SUM(F1511:F1517)</f>
        <v>1630</v>
      </c>
      <c r="G1510" s="406">
        <f>SUM(G1511:G1517)</f>
        <v>0</v>
      </c>
      <c r="H1510" s="406">
        <f>SUM(H1511:H1517)</f>
        <v>0</v>
      </c>
      <c r="I1510" s="406">
        <v>0</v>
      </c>
      <c r="J1510" s="406">
        <f t="shared" ref="J1510:J1517" si="329">SUM(K1510:N1510)</f>
        <v>0</v>
      </c>
      <c r="K1510" s="406">
        <f>SUM(K1511:K1517)</f>
        <v>0</v>
      </c>
      <c r="L1510" s="406">
        <f>SUM(L1511:L1517)</f>
        <v>0</v>
      </c>
      <c r="M1510" s="406">
        <f>SUM(M1511:M1517)</f>
        <v>0</v>
      </c>
      <c r="N1510" s="406">
        <f>SUM(N1511:N1517)</f>
        <v>0</v>
      </c>
      <c r="O1510" s="406">
        <v>0</v>
      </c>
      <c r="P1510" s="406">
        <v>0</v>
      </c>
      <c r="Q1510" s="406">
        <v>0</v>
      </c>
      <c r="R1510" s="406">
        <f>SUM(R1490:R1497)</f>
        <v>0</v>
      </c>
      <c r="S1510" s="406">
        <f>SUM(S1490:S1497)</f>
        <v>0</v>
      </c>
      <c r="T1510" s="317"/>
      <c r="U1510" s="317"/>
    </row>
    <row r="1511" spans="1:21" ht="113.25" hidden="1" x14ac:dyDescent="0.25">
      <c r="A1511" s="439" t="s">
        <v>933</v>
      </c>
      <c r="B1511" s="383"/>
      <c r="C1511" s="383"/>
      <c r="D1511" s="406">
        <f t="shared" si="328"/>
        <v>1259.5999999999999</v>
      </c>
      <c r="E1511" s="406">
        <v>759.6</v>
      </c>
      <c r="F1511" s="406">
        <v>500</v>
      </c>
      <c r="G1511" s="406">
        <f t="shared" ref="G1511:H1518" si="330">SUM(G1512:G1513)</f>
        <v>0</v>
      </c>
      <c r="H1511" s="406">
        <f t="shared" si="330"/>
        <v>0</v>
      </c>
      <c r="I1511" s="406">
        <v>1259.5999999999999</v>
      </c>
      <c r="J1511" s="406">
        <f t="shared" si="329"/>
        <v>0</v>
      </c>
      <c r="K1511" s="406">
        <v>0</v>
      </c>
      <c r="L1511" s="406">
        <v>0</v>
      </c>
      <c r="M1511" s="406">
        <f>SUM(M1512:M1518)</f>
        <v>0</v>
      </c>
      <c r="N1511" s="406">
        <f>SUM(N1512:N1518)</f>
        <v>0</v>
      </c>
      <c r="O1511" s="406">
        <f t="shared" ref="O1511:O1517" si="331">SUM(P1511:S1511)</f>
        <v>0</v>
      </c>
      <c r="P1511" s="406">
        <v>0</v>
      </c>
      <c r="Q1511" s="406">
        <v>0</v>
      </c>
      <c r="R1511" s="406">
        <f>SUM(R1491:R1498)</f>
        <v>0</v>
      </c>
      <c r="S1511" s="406">
        <f>SUM(S1491:S1498)</f>
        <v>0</v>
      </c>
      <c r="T1511" s="317">
        <f t="shared" si="319"/>
        <v>0</v>
      </c>
      <c r="U1511" s="317" t="e">
        <f t="shared" si="322"/>
        <v>#DIV/0!</v>
      </c>
    </row>
    <row r="1512" spans="1:21" ht="68.25" hidden="1" x14ac:dyDescent="0.25">
      <c r="A1512" s="439" t="s">
        <v>934</v>
      </c>
      <c r="B1512" s="383"/>
      <c r="C1512" s="383"/>
      <c r="D1512" s="406">
        <f t="shared" si="328"/>
        <v>525</v>
      </c>
      <c r="E1512" s="406">
        <v>0</v>
      </c>
      <c r="F1512" s="406">
        <v>525</v>
      </c>
      <c r="G1512" s="406">
        <f t="shared" si="330"/>
        <v>0</v>
      </c>
      <c r="H1512" s="406">
        <f t="shared" si="330"/>
        <v>0</v>
      </c>
      <c r="I1512" s="406">
        <v>450</v>
      </c>
      <c r="J1512" s="406">
        <f t="shared" si="329"/>
        <v>0</v>
      </c>
      <c r="K1512" s="406">
        <v>0</v>
      </c>
      <c r="L1512" s="406">
        <v>0</v>
      </c>
      <c r="M1512" s="406">
        <f t="shared" ref="M1512:N1518" si="332">SUM(M1513:M1514)</f>
        <v>0</v>
      </c>
      <c r="N1512" s="406">
        <f t="shared" si="332"/>
        <v>0</v>
      </c>
      <c r="O1512" s="406">
        <f t="shared" si="331"/>
        <v>0</v>
      </c>
      <c r="P1512" s="406">
        <v>0</v>
      </c>
      <c r="Q1512" s="406">
        <v>0</v>
      </c>
      <c r="R1512" s="406">
        <f t="shared" ref="R1512:S1518" si="333">SUM(R1513:R1514)</f>
        <v>0</v>
      </c>
      <c r="S1512" s="406">
        <f t="shared" si="333"/>
        <v>0</v>
      </c>
      <c r="T1512" s="317">
        <f t="shared" si="319"/>
        <v>0</v>
      </c>
      <c r="U1512" s="317" t="e">
        <f t="shared" si="322"/>
        <v>#DIV/0!</v>
      </c>
    </row>
    <row r="1513" spans="1:21" ht="90.75" hidden="1" x14ac:dyDescent="0.25">
      <c r="A1513" s="439" t="s">
        <v>935</v>
      </c>
      <c r="B1513" s="383"/>
      <c r="C1513" s="383"/>
      <c r="D1513" s="406">
        <f t="shared" si="328"/>
        <v>72.2</v>
      </c>
      <c r="E1513" s="406">
        <v>0</v>
      </c>
      <c r="F1513" s="406">
        <v>72.2</v>
      </c>
      <c r="G1513" s="406">
        <f t="shared" si="330"/>
        <v>0</v>
      </c>
      <c r="H1513" s="406">
        <f t="shared" si="330"/>
        <v>0</v>
      </c>
      <c r="I1513" s="406">
        <v>30</v>
      </c>
      <c r="J1513" s="406">
        <f t="shared" si="329"/>
        <v>0</v>
      </c>
      <c r="K1513" s="406">
        <v>0</v>
      </c>
      <c r="L1513" s="406">
        <v>0</v>
      </c>
      <c r="M1513" s="406">
        <f t="shared" si="332"/>
        <v>0</v>
      </c>
      <c r="N1513" s="406">
        <f t="shared" si="332"/>
        <v>0</v>
      </c>
      <c r="O1513" s="406">
        <f t="shared" si="331"/>
        <v>0</v>
      </c>
      <c r="P1513" s="406">
        <v>0</v>
      </c>
      <c r="Q1513" s="406">
        <v>0</v>
      </c>
      <c r="R1513" s="406">
        <f t="shared" si="333"/>
        <v>0</v>
      </c>
      <c r="S1513" s="406">
        <f t="shared" si="333"/>
        <v>0</v>
      </c>
      <c r="T1513" s="317">
        <f t="shared" si="319"/>
        <v>0</v>
      </c>
      <c r="U1513" s="317" t="e">
        <f t="shared" si="322"/>
        <v>#DIV/0!</v>
      </c>
    </row>
    <row r="1514" spans="1:21" ht="102" hidden="1" x14ac:dyDescent="0.25">
      <c r="A1514" s="439" t="s">
        <v>936</v>
      </c>
      <c r="B1514" s="383"/>
      <c r="C1514" s="383"/>
      <c r="D1514" s="406">
        <f t="shared" si="328"/>
        <v>200</v>
      </c>
      <c r="E1514" s="406">
        <v>0</v>
      </c>
      <c r="F1514" s="406">
        <v>200</v>
      </c>
      <c r="G1514" s="406">
        <f t="shared" si="330"/>
        <v>0</v>
      </c>
      <c r="H1514" s="406">
        <f t="shared" si="330"/>
        <v>0</v>
      </c>
      <c r="I1514" s="406">
        <v>200</v>
      </c>
      <c r="J1514" s="406">
        <f t="shared" si="329"/>
        <v>0</v>
      </c>
      <c r="K1514" s="406">
        <v>0</v>
      </c>
      <c r="L1514" s="406">
        <v>0</v>
      </c>
      <c r="M1514" s="406">
        <f t="shared" si="332"/>
        <v>0</v>
      </c>
      <c r="N1514" s="406">
        <f t="shared" si="332"/>
        <v>0</v>
      </c>
      <c r="O1514" s="406">
        <f t="shared" si="331"/>
        <v>0</v>
      </c>
      <c r="P1514" s="406">
        <v>0</v>
      </c>
      <c r="Q1514" s="406">
        <v>0</v>
      </c>
      <c r="R1514" s="406">
        <f t="shared" si="333"/>
        <v>0</v>
      </c>
      <c r="S1514" s="406">
        <f t="shared" si="333"/>
        <v>0</v>
      </c>
      <c r="T1514" s="317">
        <f t="shared" si="319"/>
        <v>0</v>
      </c>
      <c r="U1514" s="317" t="e">
        <f t="shared" si="322"/>
        <v>#DIV/0!</v>
      </c>
    </row>
    <row r="1515" spans="1:21" ht="57" hidden="1" x14ac:dyDescent="0.25">
      <c r="A1515" s="439" t="s">
        <v>937</v>
      </c>
      <c r="B1515" s="383"/>
      <c r="C1515" s="383"/>
      <c r="D1515" s="406">
        <f t="shared" si="328"/>
        <v>221.8</v>
      </c>
      <c r="E1515" s="406">
        <v>0</v>
      </c>
      <c r="F1515" s="406">
        <v>221.8</v>
      </c>
      <c r="G1515" s="406">
        <f t="shared" si="330"/>
        <v>0</v>
      </c>
      <c r="H1515" s="406">
        <f t="shared" si="330"/>
        <v>0</v>
      </c>
      <c r="I1515" s="406">
        <v>170.5</v>
      </c>
      <c r="J1515" s="406">
        <f t="shared" si="329"/>
        <v>0</v>
      </c>
      <c r="K1515" s="406">
        <v>0</v>
      </c>
      <c r="L1515" s="406">
        <v>0</v>
      </c>
      <c r="M1515" s="406">
        <f t="shared" si="332"/>
        <v>0</v>
      </c>
      <c r="N1515" s="406">
        <f t="shared" si="332"/>
        <v>0</v>
      </c>
      <c r="O1515" s="406">
        <f t="shared" si="331"/>
        <v>0</v>
      </c>
      <c r="P1515" s="406">
        <v>0</v>
      </c>
      <c r="Q1515" s="406">
        <v>0</v>
      </c>
      <c r="R1515" s="406">
        <f t="shared" si="333"/>
        <v>0</v>
      </c>
      <c r="S1515" s="406">
        <f t="shared" si="333"/>
        <v>0</v>
      </c>
      <c r="T1515" s="317">
        <f t="shared" si="319"/>
        <v>0</v>
      </c>
      <c r="U1515" s="317" t="e">
        <f t="shared" si="322"/>
        <v>#DIV/0!</v>
      </c>
    </row>
    <row r="1516" spans="1:21" ht="57" hidden="1" x14ac:dyDescent="0.25">
      <c r="A1516" s="439" t="s">
        <v>938</v>
      </c>
      <c r="B1516" s="383"/>
      <c r="C1516" s="383"/>
      <c r="D1516" s="406">
        <f t="shared" si="328"/>
        <v>92.1</v>
      </c>
      <c r="E1516" s="406">
        <v>0</v>
      </c>
      <c r="F1516" s="406">
        <v>92.1</v>
      </c>
      <c r="G1516" s="406">
        <f t="shared" si="330"/>
        <v>0</v>
      </c>
      <c r="H1516" s="406">
        <f t="shared" si="330"/>
        <v>0</v>
      </c>
      <c r="I1516" s="406">
        <v>77.5</v>
      </c>
      <c r="J1516" s="406">
        <f t="shared" si="329"/>
        <v>0</v>
      </c>
      <c r="K1516" s="406">
        <v>0</v>
      </c>
      <c r="L1516" s="406">
        <v>0</v>
      </c>
      <c r="M1516" s="406">
        <f t="shared" si="332"/>
        <v>0</v>
      </c>
      <c r="N1516" s="406">
        <f t="shared" si="332"/>
        <v>0</v>
      </c>
      <c r="O1516" s="406">
        <f t="shared" si="331"/>
        <v>0</v>
      </c>
      <c r="P1516" s="406">
        <v>0</v>
      </c>
      <c r="Q1516" s="406">
        <v>0</v>
      </c>
      <c r="R1516" s="406">
        <f t="shared" si="333"/>
        <v>0</v>
      </c>
      <c r="S1516" s="406">
        <f t="shared" si="333"/>
        <v>0</v>
      </c>
      <c r="T1516" s="317">
        <f t="shared" si="319"/>
        <v>0</v>
      </c>
      <c r="U1516" s="317" t="e">
        <f t="shared" si="322"/>
        <v>#DIV/0!</v>
      </c>
    </row>
    <row r="1517" spans="1:21" ht="57" hidden="1" x14ac:dyDescent="0.25">
      <c r="A1517" s="439" t="s">
        <v>939</v>
      </c>
      <c r="B1517" s="383"/>
      <c r="C1517" s="383"/>
      <c r="D1517" s="406">
        <f t="shared" si="328"/>
        <v>18.899999999999999</v>
      </c>
      <c r="E1517" s="406">
        <v>0</v>
      </c>
      <c r="F1517" s="406">
        <v>18.899999999999999</v>
      </c>
      <c r="G1517" s="406">
        <f t="shared" si="330"/>
        <v>0</v>
      </c>
      <c r="H1517" s="406">
        <f t="shared" si="330"/>
        <v>0</v>
      </c>
      <c r="I1517" s="406">
        <v>15.6</v>
      </c>
      <c r="J1517" s="406">
        <f t="shared" si="329"/>
        <v>0</v>
      </c>
      <c r="K1517" s="406">
        <v>0</v>
      </c>
      <c r="L1517" s="406">
        <v>0</v>
      </c>
      <c r="M1517" s="406">
        <f t="shared" si="332"/>
        <v>0</v>
      </c>
      <c r="N1517" s="406">
        <f t="shared" si="332"/>
        <v>0</v>
      </c>
      <c r="O1517" s="406">
        <f t="shared" si="331"/>
        <v>0</v>
      </c>
      <c r="P1517" s="406">
        <v>0</v>
      </c>
      <c r="Q1517" s="406">
        <v>0</v>
      </c>
      <c r="R1517" s="406">
        <f t="shared" si="333"/>
        <v>0</v>
      </c>
      <c r="S1517" s="406">
        <f t="shared" si="333"/>
        <v>0</v>
      </c>
      <c r="T1517" s="317">
        <f t="shared" si="319"/>
        <v>0</v>
      </c>
      <c r="U1517" s="317" t="e">
        <f t="shared" si="322"/>
        <v>#DIV/0!</v>
      </c>
    </row>
    <row r="1518" spans="1:21" ht="79.5" x14ac:dyDescent="0.25">
      <c r="A1518" s="330" t="s">
        <v>940</v>
      </c>
      <c r="B1518" s="383"/>
      <c r="C1518" s="383"/>
      <c r="D1518" s="406">
        <f t="shared" si="328"/>
        <v>717.4</v>
      </c>
      <c r="E1518" s="406">
        <f>SUM(E1519:E1520)</f>
        <v>0</v>
      </c>
      <c r="F1518" s="406">
        <v>717.4</v>
      </c>
      <c r="G1518" s="406">
        <f t="shared" si="330"/>
        <v>0</v>
      </c>
      <c r="H1518" s="406">
        <f t="shared" si="330"/>
        <v>0</v>
      </c>
      <c r="I1518" s="406">
        <v>325.7</v>
      </c>
      <c r="J1518" s="406">
        <f t="shared" si="320"/>
        <v>22.3</v>
      </c>
      <c r="K1518" s="406">
        <f>SUM(K1519:K1520)</f>
        <v>0</v>
      </c>
      <c r="L1518" s="406">
        <v>22.3</v>
      </c>
      <c r="M1518" s="406">
        <f t="shared" si="332"/>
        <v>0</v>
      </c>
      <c r="N1518" s="406">
        <f t="shared" si="332"/>
        <v>0</v>
      </c>
      <c r="O1518" s="406">
        <f t="shared" ref="O1518:O1545" si="334">SUM(P1518:S1518)</f>
        <v>22.3</v>
      </c>
      <c r="P1518" s="406">
        <f>SUM(P1519:P1520)</f>
        <v>0</v>
      </c>
      <c r="Q1518" s="406">
        <v>22.3</v>
      </c>
      <c r="R1518" s="406">
        <f t="shared" si="333"/>
        <v>0</v>
      </c>
      <c r="S1518" s="406">
        <f t="shared" si="333"/>
        <v>0</v>
      </c>
      <c r="T1518" s="317">
        <f t="shared" si="319"/>
        <v>6.8467915259441209E-2</v>
      </c>
      <c r="U1518" s="317">
        <f t="shared" si="322"/>
        <v>1</v>
      </c>
    </row>
    <row r="1519" spans="1:21" ht="34.5" hidden="1" x14ac:dyDescent="0.25">
      <c r="A1519" s="330" t="s">
        <v>1325</v>
      </c>
      <c r="B1519" s="383"/>
      <c r="C1519" s="383"/>
      <c r="D1519" s="406">
        <f t="shared" si="328"/>
        <v>0</v>
      </c>
      <c r="E1519" s="406"/>
      <c r="F1519" s="406"/>
      <c r="G1519" s="406"/>
      <c r="H1519" s="406"/>
      <c r="I1519" s="406"/>
      <c r="J1519" s="406">
        <f t="shared" si="320"/>
        <v>0</v>
      </c>
      <c r="K1519" s="406"/>
      <c r="L1519" s="406"/>
      <c r="M1519" s="406"/>
      <c r="N1519" s="406"/>
      <c r="O1519" s="406">
        <f t="shared" si="334"/>
        <v>0</v>
      </c>
      <c r="P1519" s="406"/>
      <c r="Q1519" s="406"/>
      <c r="R1519" s="406"/>
      <c r="S1519" s="406"/>
      <c r="T1519" s="317" t="e">
        <f t="shared" si="319"/>
        <v>#DIV/0!</v>
      </c>
      <c r="U1519" s="317" t="e">
        <f t="shared" si="322"/>
        <v>#DIV/0!</v>
      </c>
    </row>
    <row r="1520" spans="1:21" ht="23.25" hidden="1" x14ac:dyDescent="0.25">
      <c r="A1520" s="330" t="s">
        <v>1326</v>
      </c>
      <c r="B1520" s="383"/>
      <c r="C1520" s="383"/>
      <c r="D1520" s="406">
        <f t="shared" si="328"/>
        <v>0</v>
      </c>
      <c r="E1520" s="406"/>
      <c r="F1520" s="406"/>
      <c r="G1520" s="406"/>
      <c r="H1520" s="406"/>
      <c r="I1520" s="406"/>
      <c r="J1520" s="406">
        <f t="shared" si="320"/>
        <v>0</v>
      </c>
      <c r="K1520" s="406"/>
      <c r="L1520" s="406"/>
      <c r="M1520" s="406"/>
      <c r="N1520" s="406"/>
      <c r="O1520" s="406">
        <f t="shared" si="334"/>
        <v>0</v>
      </c>
      <c r="P1520" s="406"/>
      <c r="Q1520" s="406"/>
      <c r="R1520" s="406"/>
      <c r="S1520" s="406"/>
      <c r="T1520" s="317" t="e">
        <f t="shared" si="319"/>
        <v>#DIV/0!</v>
      </c>
      <c r="U1520" s="317" t="e">
        <f t="shared" si="322"/>
        <v>#DIV/0!</v>
      </c>
    </row>
    <row r="1521" spans="1:21" ht="33.75" hidden="1" x14ac:dyDescent="0.25">
      <c r="A1521" s="333" t="s">
        <v>941</v>
      </c>
      <c r="B1521" s="445"/>
      <c r="C1521" s="445"/>
      <c r="D1521" s="406">
        <f t="shared" si="328"/>
        <v>337.8</v>
      </c>
      <c r="E1521" s="365">
        <v>0</v>
      </c>
      <c r="F1521" s="365">
        <v>337.8</v>
      </c>
      <c r="G1521" s="365">
        <v>0</v>
      </c>
      <c r="H1521" s="318">
        <v>0</v>
      </c>
      <c r="I1521" s="406">
        <v>0</v>
      </c>
      <c r="J1521" s="406">
        <f t="shared" si="320"/>
        <v>0</v>
      </c>
      <c r="K1521" s="406">
        <v>0</v>
      </c>
      <c r="L1521" s="406">
        <v>0</v>
      </c>
      <c r="M1521" s="406">
        <v>0</v>
      </c>
      <c r="N1521" s="406">
        <v>0</v>
      </c>
      <c r="O1521" s="406">
        <f t="shared" si="334"/>
        <v>0</v>
      </c>
      <c r="P1521" s="406">
        <v>0</v>
      </c>
      <c r="Q1521" s="406">
        <v>0</v>
      </c>
      <c r="R1521" s="406">
        <v>0</v>
      </c>
      <c r="S1521" s="406">
        <v>0</v>
      </c>
      <c r="T1521" s="317" t="e">
        <f t="shared" si="319"/>
        <v>#DIV/0!</v>
      </c>
      <c r="U1521" s="317" t="e">
        <f t="shared" si="322"/>
        <v>#DIV/0!</v>
      </c>
    </row>
    <row r="1522" spans="1:21" ht="33.75" hidden="1" x14ac:dyDescent="0.25">
      <c r="A1522" s="333" t="s">
        <v>942</v>
      </c>
      <c r="B1522" s="445"/>
      <c r="C1522" s="445"/>
      <c r="D1522" s="406">
        <v>379.6</v>
      </c>
      <c r="E1522" s="365">
        <v>0</v>
      </c>
      <c r="F1522" s="365">
        <v>379.6</v>
      </c>
      <c r="G1522" s="365">
        <v>0</v>
      </c>
      <c r="H1522" s="318">
        <v>0</v>
      </c>
      <c r="I1522" s="406">
        <v>325.7</v>
      </c>
      <c r="J1522" s="406">
        <f t="shared" si="320"/>
        <v>22.3</v>
      </c>
      <c r="K1522" s="406">
        <v>0</v>
      </c>
      <c r="L1522" s="406">
        <v>22.3</v>
      </c>
      <c r="M1522" s="406">
        <v>0</v>
      </c>
      <c r="N1522" s="406">
        <v>0</v>
      </c>
      <c r="O1522" s="406">
        <f t="shared" si="334"/>
        <v>22.3</v>
      </c>
      <c r="P1522" s="406">
        <v>0</v>
      </c>
      <c r="Q1522" s="406">
        <v>22.3</v>
      </c>
      <c r="R1522" s="406">
        <v>0</v>
      </c>
      <c r="S1522" s="406">
        <v>0</v>
      </c>
      <c r="T1522" s="317">
        <f t="shared" si="319"/>
        <v>6.8467915259441209E-2</v>
      </c>
      <c r="U1522" s="317">
        <f t="shared" si="322"/>
        <v>1</v>
      </c>
    </row>
    <row r="1523" spans="1:21" ht="45.75" x14ac:dyDescent="0.25">
      <c r="A1523" s="335" t="s">
        <v>943</v>
      </c>
      <c r="B1523" s="320"/>
      <c r="C1523" s="320"/>
      <c r="D1523" s="46">
        <f>D1525</f>
        <v>21761</v>
      </c>
      <c r="E1523" s="46">
        <f t="shared" ref="E1523:S1523" si="335">E1525</f>
        <v>0</v>
      </c>
      <c r="F1523" s="46">
        <f t="shared" si="335"/>
        <v>21761</v>
      </c>
      <c r="G1523" s="46">
        <f t="shared" si="335"/>
        <v>0</v>
      </c>
      <c r="H1523" s="46">
        <f t="shared" si="335"/>
        <v>0</v>
      </c>
      <c r="I1523" s="46">
        <f t="shared" si="335"/>
        <v>0</v>
      </c>
      <c r="J1523" s="46">
        <f t="shared" si="335"/>
        <v>0</v>
      </c>
      <c r="K1523" s="46">
        <f t="shared" si="335"/>
        <v>0</v>
      </c>
      <c r="L1523" s="46">
        <f t="shared" si="335"/>
        <v>0</v>
      </c>
      <c r="M1523" s="46">
        <f t="shared" si="335"/>
        <v>0</v>
      </c>
      <c r="N1523" s="46">
        <f t="shared" si="335"/>
        <v>0</v>
      </c>
      <c r="O1523" s="46">
        <f t="shared" si="335"/>
        <v>0</v>
      </c>
      <c r="P1523" s="46">
        <f t="shared" si="335"/>
        <v>0</v>
      </c>
      <c r="Q1523" s="46">
        <f t="shared" si="335"/>
        <v>0</v>
      </c>
      <c r="R1523" s="46">
        <f t="shared" si="335"/>
        <v>0</v>
      </c>
      <c r="S1523" s="46">
        <f t="shared" si="335"/>
        <v>0</v>
      </c>
      <c r="T1523" s="317"/>
      <c r="U1523" s="317"/>
    </row>
    <row r="1524" spans="1:21" ht="45.75" hidden="1" x14ac:dyDescent="0.25">
      <c r="A1524" s="334" t="s">
        <v>1311</v>
      </c>
      <c r="B1524" s="383"/>
      <c r="C1524" s="383"/>
      <c r="D1524" s="406">
        <v>0</v>
      </c>
      <c r="E1524" s="406">
        <v>0</v>
      </c>
      <c r="F1524" s="406">
        <v>21671</v>
      </c>
      <c r="G1524" s="406">
        <v>0</v>
      </c>
      <c r="H1524" s="406">
        <v>0</v>
      </c>
      <c r="I1524" s="406">
        <v>0</v>
      </c>
      <c r="J1524" s="406">
        <f t="shared" si="320"/>
        <v>0</v>
      </c>
      <c r="K1524" s="406">
        <v>0</v>
      </c>
      <c r="L1524" s="406">
        <v>0</v>
      </c>
      <c r="M1524" s="406">
        <v>0</v>
      </c>
      <c r="N1524" s="406">
        <v>0</v>
      </c>
      <c r="O1524" s="406">
        <f t="shared" si="334"/>
        <v>0</v>
      </c>
      <c r="P1524" s="406">
        <v>0</v>
      </c>
      <c r="Q1524" s="406">
        <v>0</v>
      </c>
      <c r="R1524" s="406">
        <v>0</v>
      </c>
      <c r="S1524" s="406">
        <v>0</v>
      </c>
      <c r="T1524" s="317" t="e">
        <f t="shared" si="319"/>
        <v>#DIV/0!</v>
      </c>
      <c r="U1524" s="317" t="e">
        <f t="shared" si="322"/>
        <v>#DIV/0!</v>
      </c>
    </row>
    <row r="1525" spans="1:21" ht="45" hidden="1" x14ac:dyDescent="0.25">
      <c r="A1525" s="319" t="s">
        <v>944</v>
      </c>
      <c r="B1525" s="383"/>
      <c r="C1525" s="383"/>
      <c r="D1525" s="406">
        <f>SUM(E1525:H1525)</f>
        <v>21761</v>
      </c>
      <c r="E1525" s="406">
        <f>SUM(E1524)</f>
        <v>0</v>
      </c>
      <c r="F1525" s="406">
        <v>21761</v>
      </c>
      <c r="G1525" s="406">
        <f>SUM(G1524)</f>
        <v>0</v>
      </c>
      <c r="H1525" s="406">
        <f>SUM(H1524)</f>
        <v>0</v>
      </c>
      <c r="I1525" s="406">
        <f>SUM(I1524)</f>
        <v>0</v>
      </c>
      <c r="J1525" s="406">
        <f>SUM(K1525:N1525)</f>
        <v>0</v>
      </c>
      <c r="K1525" s="406">
        <f>SUM(K1524)</f>
        <v>0</v>
      </c>
      <c r="L1525" s="406">
        <f>SUM(L1524)</f>
        <v>0</v>
      </c>
      <c r="M1525" s="406">
        <f>SUM(M1524)</f>
        <v>0</v>
      </c>
      <c r="N1525" s="406">
        <f>SUM(N1524)</f>
        <v>0</v>
      </c>
      <c r="O1525" s="406">
        <f>SUM(P1525:S1525)</f>
        <v>0</v>
      </c>
      <c r="P1525" s="406">
        <f>SUM(P1524)</f>
        <v>0</v>
      </c>
      <c r="Q1525" s="406">
        <f>SUM(Q1524)</f>
        <v>0</v>
      </c>
      <c r="R1525" s="406">
        <f>SUM(R1524)</f>
        <v>0</v>
      </c>
      <c r="S1525" s="406">
        <f>SUM(S1524)</f>
        <v>0</v>
      </c>
      <c r="T1525" s="317" t="e">
        <f t="shared" si="319"/>
        <v>#DIV/0!</v>
      </c>
      <c r="U1525" s="317" t="e">
        <f t="shared" si="322"/>
        <v>#DIV/0!</v>
      </c>
    </row>
    <row r="1526" spans="1:21" ht="68.25" x14ac:dyDescent="0.25">
      <c r="A1526" s="335" t="s">
        <v>945</v>
      </c>
      <c r="B1526" s="383"/>
      <c r="C1526" s="383"/>
      <c r="D1526" s="46">
        <f>SUM(D1529)</f>
        <v>3960</v>
      </c>
      <c r="E1526" s="46">
        <f t="shared" ref="E1526:S1526" si="336">SUM(E1529)</f>
        <v>0</v>
      </c>
      <c r="F1526" s="46">
        <f t="shared" si="336"/>
        <v>3960</v>
      </c>
      <c r="G1526" s="46">
        <f t="shared" si="336"/>
        <v>0</v>
      </c>
      <c r="H1526" s="46">
        <f t="shared" si="336"/>
        <v>0</v>
      </c>
      <c r="I1526" s="46">
        <f t="shared" si="336"/>
        <v>0</v>
      </c>
      <c r="J1526" s="46">
        <f t="shared" si="336"/>
        <v>0</v>
      </c>
      <c r="K1526" s="46">
        <f t="shared" si="336"/>
        <v>0</v>
      </c>
      <c r="L1526" s="46">
        <f t="shared" si="336"/>
        <v>0</v>
      </c>
      <c r="M1526" s="46">
        <f t="shared" si="336"/>
        <v>0</v>
      </c>
      <c r="N1526" s="46">
        <f t="shared" si="336"/>
        <v>0</v>
      </c>
      <c r="O1526" s="46">
        <f t="shared" si="336"/>
        <v>0</v>
      </c>
      <c r="P1526" s="46">
        <f t="shared" si="336"/>
        <v>0</v>
      </c>
      <c r="Q1526" s="46">
        <f t="shared" si="336"/>
        <v>0</v>
      </c>
      <c r="R1526" s="46">
        <f t="shared" si="336"/>
        <v>0</v>
      </c>
      <c r="S1526" s="46">
        <f t="shared" si="336"/>
        <v>0</v>
      </c>
      <c r="T1526" s="317"/>
      <c r="U1526" s="317"/>
    </row>
    <row r="1527" spans="1:21" ht="79.5" hidden="1" x14ac:dyDescent="0.25">
      <c r="A1527" s="335" t="s">
        <v>1312</v>
      </c>
      <c r="B1527" s="383"/>
      <c r="C1527" s="383"/>
      <c r="D1527" s="406">
        <f>SUM(E1527:H1527)</f>
        <v>3960</v>
      </c>
      <c r="E1527" s="406">
        <v>0</v>
      </c>
      <c r="F1527" s="406">
        <v>3960</v>
      </c>
      <c r="G1527" s="406">
        <v>0</v>
      </c>
      <c r="H1527" s="406">
        <v>0</v>
      </c>
      <c r="I1527" s="406">
        <v>0</v>
      </c>
      <c r="J1527" s="406">
        <f t="shared" si="320"/>
        <v>0</v>
      </c>
      <c r="K1527" s="406">
        <v>0</v>
      </c>
      <c r="L1527" s="406">
        <v>0</v>
      </c>
      <c r="M1527" s="406">
        <v>0</v>
      </c>
      <c r="N1527" s="406">
        <v>0</v>
      </c>
      <c r="O1527" s="406">
        <f t="shared" si="334"/>
        <v>0</v>
      </c>
      <c r="P1527" s="406">
        <v>0</v>
      </c>
      <c r="Q1527" s="406">
        <v>0</v>
      </c>
      <c r="R1527" s="406">
        <v>0</v>
      </c>
      <c r="S1527" s="406">
        <v>0</v>
      </c>
      <c r="T1527" s="317" t="e">
        <f t="shared" si="319"/>
        <v>#DIV/0!</v>
      </c>
      <c r="U1527" s="317" t="e">
        <f t="shared" si="322"/>
        <v>#DIV/0!</v>
      </c>
    </row>
    <row r="1528" spans="1:21" ht="113.25" hidden="1" x14ac:dyDescent="0.25">
      <c r="A1528" s="335" t="s">
        <v>1313</v>
      </c>
      <c r="B1528" s="383"/>
      <c r="C1528" s="383"/>
      <c r="D1528" s="406">
        <f>SUM(E1528:H1528)</f>
        <v>0</v>
      </c>
      <c r="E1528" s="406"/>
      <c r="F1528" s="406"/>
      <c r="G1528" s="406"/>
      <c r="H1528" s="406"/>
      <c r="I1528" s="406"/>
      <c r="J1528" s="406">
        <f t="shared" si="320"/>
        <v>0</v>
      </c>
      <c r="K1528" s="406"/>
      <c r="L1528" s="406"/>
      <c r="M1528" s="406"/>
      <c r="N1528" s="406"/>
      <c r="O1528" s="406">
        <f t="shared" si="334"/>
        <v>0</v>
      </c>
      <c r="P1528" s="406"/>
      <c r="Q1528" s="406"/>
      <c r="R1528" s="406"/>
      <c r="S1528" s="406"/>
      <c r="T1528" s="317" t="e">
        <f t="shared" si="319"/>
        <v>#DIV/0!</v>
      </c>
      <c r="U1528" s="317" t="e">
        <f t="shared" si="322"/>
        <v>#DIV/0!</v>
      </c>
    </row>
    <row r="1529" spans="1:21" ht="78.75" hidden="1" x14ac:dyDescent="0.25">
      <c r="A1529" s="333" t="s">
        <v>946</v>
      </c>
      <c r="B1529" s="445"/>
      <c r="C1529" s="445"/>
      <c r="D1529" s="406">
        <f>SUM(E1529:H1529)</f>
        <v>3960</v>
      </c>
      <c r="E1529" s="406">
        <f>SUM(E1527:E1528)</f>
        <v>0</v>
      </c>
      <c r="F1529" s="406">
        <f>SUM(F1527:F1528)</f>
        <v>3960</v>
      </c>
      <c r="G1529" s="406">
        <f>SUM(G1527:G1528)</f>
        <v>0</v>
      </c>
      <c r="H1529" s="406">
        <f>SUM(H1527:H1528)</f>
        <v>0</v>
      </c>
      <c r="I1529" s="406">
        <f>SUM(I1527:I1528)</f>
        <v>0</v>
      </c>
      <c r="J1529" s="406">
        <f>SUM(K1529:N1529)</f>
        <v>0</v>
      </c>
      <c r="K1529" s="406">
        <f>SUM(K1527:K1528)</f>
        <v>0</v>
      </c>
      <c r="L1529" s="406">
        <f>SUM(L1527:L1528)</f>
        <v>0</v>
      </c>
      <c r="M1529" s="406">
        <f>SUM(M1527:M1528)</f>
        <v>0</v>
      </c>
      <c r="N1529" s="406">
        <f>SUM(N1527:N1528)</f>
        <v>0</v>
      </c>
      <c r="O1529" s="406">
        <f>SUM(P1529:S1529)</f>
        <v>0</v>
      </c>
      <c r="P1529" s="406">
        <f>SUM(P1527:P1528)</f>
        <v>0</v>
      </c>
      <c r="Q1529" s="406">
        <f>SUM(Q1527:Q1528)</f>
        <v>0</v>
      </c>
      <c r="R1529" s="406">
        <f>SUM(R1527:R1528)</f>
        <v>0</v>
      </c>
      <c r="S1529" s="406">
        <f>SUM(S1527:S1528)</f>
        <v>0</v>
      </c>
      <c r="T1529" s="317" t="e">
        <f t="shared" si="319"/>
        <v>#DIV/0!</v>
      </c>
      <c r="U1529" s="317" t="e">
        <f t="shared" si="322"/>
        <v>#DIV/0!</v>
      </c>
    </row>
    <row r="1530" spans="1:21" ht="34.5" x14ac:dyDescent="0.25">
      <c r="A1530" s="335" t="s">
        <v>947</v>
      </c>
      <c r="B1530" s="383"/>
      <c r="C1530" s="383"/>
      <c r="D1530" s="406">
        <f>D1531+D1532+D1539+D1540</f>
        <v>12035.5</v>
      </c>
      <c r="E1530" s="406">
        <f>SUM(E1531+E1532+E1539+E1540)</f>
        <v>0</v>
      </c>
      <c r="F1530" s="406">
        <f>SUM(F1531+F1532+F1539+F1540)</f>
        <v>12035.5</v>
      </c>
      <c r="G1530" s="406">
        <f>SUM(G1531+G1532+G1539+G1540)</f>
        <v>0</v>
      </c>
      <c r="H1530" s="406">
        <f>SUM(H1531+H1532+H1539+H1540)</f>
        <v>0</v>
      </c>
      <c r="I1530" s="406">
        <f>SUM(I1531:I1539)</f>
        <v>0</v>
      </c>
      <c r="J1530" s="406">
        <f t="shared" si="320"/>
        <v>0</v>
      </c>
      <c r="K1530" s="406">
        <f>SUM(K1531:K1539)</f>
        <v>0</v>
      </c>
      <c r="L1530" s="406">
        <f>SUM(L1531:L1539)</f>
        <v>0</v>
      </c>
      <c r="M1530" s="406">
        <f>SUM(M1531:M1539)</f>
        <v>0</v>
      </c>
      <c r="N1530" s="406">
        <f>SUM(N1531:N1539)</f>
        <v>0</v>
      </c>
      <c r="O1530" s="406">
        <f t="shared" si="334"/>
        <v>0</v>
      </c>
      <c r="P1530" s="406">
        <f>SUM(P1531:P1539)</f>
        <v>0</v>
      </c>
      <c r="Q1530" s="406">
        <f>SUM(Q1531:Q1539)</f>
        <v>0</v>
      </c>
      <c r="R1530" s="406">
        <f>SUM(R1531:R1539)</f>
        <v>0</v>
      </c>
      <c r="S1530" s="406">
        <f>SUM(S1531:S1539)</f>
        <v>0</v>
      </c>
      <c r="T1530" s="317"/>
      <c r="U1530" s="317"/>
    </row>
    <row r="1531" spans="1:21" ht="34.5" hidden="1" x14ac:dyDescent="0.25">
      <c r="A1531" s="335" t="s">
        <v>1314</v>
      </c>
      <c r="B1531" s="383"/>
      <c r="C1531" s="383"/>
      <c r="D1531" s="406">
        <v>4411.1000000000004</v>
      </c>
      <c r="E1531" s="406">
        <v>0</v>
      </c>
      <c r="F1531" s="406">
        <v>4411.1000000000004</v>
      </c>
      <c r="G1531" s="406">
        <v>0</v>
      </c>
      <c r="H1531" s="406">
        <v>0</v>
      </c>
      <c r="I1531" s="406">
        <v>0</v>
      </c>
      <c r="J1531" s="406">
        <f t="shared" si="320"/>
        <v>0</v>
      </c>
      <c r="K1531" s="406">
        <v>0</v>
      </c>
      <c r="L1531" s="406">
        <v>0</v>
      </c>
      <c r="M1531" s="406">
        <v>0</v>
      </c>
      <c r="N1531" s="406">
        <v>0</v>
      </c>
      <c r="O1531" s="406">
        <f t="shared" si="334"/>
        <v>0</v>
      </c>
      <c r="P1531" s="406">
        <v>0</v>
      </c>
      <c r="Q1531" s="406">
        <v>0</v>
      </c>
      <c r="R1531" s="406">
        <v>0</v>
      </c>
      <c r="S1531" s="406">
        <v>0</v>
      </c>
      <c r="T1531" s="317" t="e">
        <f t="shared" si="319"/>
        <v>#DIV/0!</v>
      </c>
      <c r="U1531" s="317" t="e">
        <f t="shared" si="322"/>
        <v>#DIV/0!</v>
      </c>
    </row>
    <row r="1532" spans="1:21" ht="23.25" hidden="1" x14ac:dyDescent="0.25">
      <c r="A1532" s="335" t="s">
        <v>1315</v>
      </c>
      <c r="B1532" s="383"/>
      <c r="C1532" s="383"/>
      <c r="D1532" s="406">
        <f>SUM(D1533:D1538)</f>
        <v>6524.4</v>
      </c>
      <c r="E1532" s="406">
        <v>0</v>
      </c>
      <c r="F1532" s="46">
        <f>SUM(F1533:F1538)</f>
        <v>6524.4</v>
      </c>
      <c r="G1532" s="46">
        <v>0</v>
      </c>
      <c r="H1532" s="46">
        <v>0</v>
      </c>
      <c r="I1532" s="46">
        <v>0</v>
      </c>
      <c r="J1532" s="406">
        <f t="shared" si="320"/>
        <v>0</v>
      </c>
      <c r="K1532" s="46">
        <v>0</v>
      </c>
      <c r="L1532" s="46">
        <v>0</v>
      </c>
      <c r="M1532" s="46">
        <v>0</v>
      </c>
      <c r="N1532" s="46">
        <v>0</v>
      </c>
      <c r="O1532" s="406">
        <f t="shared" si="334"/>
        <v>0</v>
      </c>
      <c r="P1532" s="46">
        <v>0</v>
      </c>
      <c r="Q1532" s="46">
        <v>0</v>
      </c>
      <c r="R1532" s="46">
        <v>0</v>
      </c>
      <c r="S1532" s="46">
        <v>0</v>
      </c>
      <c r="T1532" s="317" t="e">
        <f t="shared" si="319"/>
        <v>#DIV/0!</v>
      </c>
      <c r="U1532" s="317" t="e">
        <f t="shared" si="322"/>
        <v>#DIV/0!</v>
      </c>
    </row>
    <row r="1533" spans="1:21" hidden="1" x14ac:dyDescent="0.25">
      <c r="A1533" s="440"/>
      <c r="B1533" s="383"/>
      <c r="C1533" s="383"/>
      <c r="D1533" s="406">
        <f>SUM(E1533:H1533)</f>
        <v>150</v>
      </c>
      <c r="E1533" s="406">
        <v>0</v>
      </c>
      <c r="F1533" s="406">
        <v>150</v>
      </c>
      <c r="G1533" s="406">
        <v>0</v>
      </c>
      <c r="H1533" s="406">
        <v>0</v>
      </c>
      <c r="I1533" s="406">
        <v>0</v>
      </c>
      <c r="J1533" s="406">
        <f t="shared" si="320"/>
        <v>0</v>
      </c>
      <c r="K1533" s="406">
        <v>0</v>
      </c>
      <c r="L1533" s="406">
        <v>0</v>
      </c>
      <c r="M1533" s="406">
        <v>0</v>
      </c>
      <c r="N1533" s="406">
        <v>0</v>
      </c>
      <c r="O1533" s="406">
        <f t="shared" si="334"/>
        <v>0</v>
      </c>
      <c r="P1533" s="406">
        <v>0</v>
      </c>
      <c r="Q1533" s="406">
        <v>0</v>
      </c>
      <c r="R1533" s="406">
        <v>0</v>
      </c>
      <c r="S1533" s="406">
        <v>0</v>
      </c>
      <c r="T1533" s="317" t="e">
        <f t="shared" si="319"/>
        <v>#DIV/0!</v>
      </c>
      <c r="U1533" s="317" t="e">
        <f t="shared" si="322"/>
        <v>#DIV/0!</v>
      </c>
    </row>
    <row r="1534" spans="1:21" hidden="1" x14ac:dyDescent="0.25">
      <c r="A1534" s="440"/>
      <c r="B1534" s="383"/>
      <c r="C1534" s="383"/>
      <c r="D1534" s="46">
        <v>5000</v>
      </c>
      <c r="E1534" s="46">
        <v>0</v>
      </c>
      <c r="F1534" s="46">
        <v>5000</v>
      </c>
      <c r="G1534" s="46">
        <v>0</v>
      </c>
      <c r="H1534" s="46">
        <v>0</v>
      </c>
      <c r="I1534" s="46">
        <v>0</v>
      </c>
      <c r="J1534" s="46">
        <v>0</v>
      </c>
      <c r="K1534" s="46">
        <v>0</v>
      </c>
      <c r="L1534" s="46">
        <v>0</v>
      </c>
      <c r="M1534" s="46">
        <v>0</v>
      </c>
      <c r="N1534" s="46">
        <v>0</v>
      </c>
      <c r="O1534" s="46">
        <v>0</v>
      </c>
      <c r="P1534" s="46">
        <v>0</v>
      </c>
      <c r="Q1534" s="46">
        <v>0</v>
      </c>
      <c r="R1534" s="46">
        <v>0</v>
      </c>
      <c r="S1534" s="46">
        <v>0</v>
      </c>
      <c r="T1534" s="317" t="e">
        <f t="shared" si="319"/>
        <v>#DIV/0!</v>
      </c>
      <c r="U1534" s="317" t="e">
        <f t="shared" si="322"/>
        <v>#DIV/0!</v>
      </c>
    </row>
    <row r="1535" spans="1:21" hidden="1" x14ac:dyDescent="0.25">
      <c r="A1535" s="440"/>
      <c r="B1535" s="383"/>
      <c r="C1535" s="383"/>
      <c r="D1535" s="406">
        <v>358.5</v>
      </c>
      <c r="E1535" s="406">
        <v>0</v>
      </c>
      <c r="F1535" s="406">
        <v>358.5</v>
      </c>
      <c r="G1535" s="406">
        <v>0</v>
      </c>
      <c r="H1535" s="406">
        <v>0</v>
      </c>
      <c r="I1535" s="406">
        <v>0</v>
      </c>
      <c r="J1535" s="406">
        <f t="shared" si="320"/>
        <v>0</v>
      </c>
      <c r="K1535" s="406">
        <v>0</v>
      </c>
      <c r="L1535" s="406">
        <v>0</v>
      </c>
      <c r="M1535" s="406">
        <v>0</v>
      </c>
      <c r="N1535" s="406">
        <v>0</v>
      </c>
      <c r="O1535" s="406">
        <f t="shared" si="334"/>
        <v>0</v>
      </c>
      <c r="P1535" s="406">
        <v>0</v>
      </c>
      <c r="Q1535" s="406">
        <v>0</v>
      </c>
      <c r="R1535" s="406">
        <v>0</v>
      </c>
      <c r="S1535" s="406">
        <v>0</v>
      </c>
      <c r="T1535" s="317" t="e">
        <f t="shared" ref="T1535:T1541" si="337">L1535/I1535</f>
        <v>#DIV/0!</v>
      </c>
      <c r="U1535" s="317" t="e">
        <f t="shared" si="322"/>
        <v>#DIV/0!</v>
      </c>
    </row>
    <row r="1536" spans="1:21" hidden="1" x14ac:dyDescent="0.25">
      <c r="A1536" s="440"/>
      <c r="B1536" s="383"/>
      <c r="C1536" s="383"/>
      <c r="D1536" s="406">
        <f>SUM(E1536:H1536)</f>
        <v>543</v>
      </c>
      <c r="E1536" s="406">
        <v>0</v>
      </c>
      <c r="F1536" s="406">
        <v>543</v>
      </c>
      <c r="G1536" s="406">
        <v>0</v>
      </c>
      <c r="H1536" s="406">
        <v>0</v>
      </c>
      <c r="I1536" s="406">
        <v>0</v>
      </c>
      <c r="J1536" s="406">
        <f t="shared" si="320"/>
        <v>0</v>
      </c>
      <c r="K1536" s="406">
        <v>0</v>
      </c>
      <c r="L1536" s="406">
        <v>0</v>
      </c>
      <c r="M1536" s="406">
        <v>0</v>
      </c>
      <c r="N1536" s="406">
        <v>0</v>
      </c>
      <c r="O1536" s="406">
        <f t="shared" si="334"/>
        <v>0</v>
      </c>
      <c r="P1536" s="406">
        <v>0</v>
      </c>
      <c r="Q1536" s="406">
        <v>0</v>
      </c>
      <c r="R1536" s="406">
        <v>0</v>
      </c>
      <c r="S1536" s="406">
        <v>0</v>
      </c>
      <c r="T1536" s="317" t="e">
        <f t="shared" si="337"/>
        <v>#DIV/0!</v>
      </c>
      <c r="U1536" s="317" t="e">
        <f t="shared" ref="U1536:U1599" si="338">O1536/J1536</f>
        <v>#DIV/0!</v>
      </c>
    </row>
    <row r="1537" spans="1:21" hidden="1" x14ac:dyDescent="0.25">
      <c r="A1537" s="440"/>
      <c r="B1537" s="383"/>
      <c r="C1537" s="383"/>
      <c r="D1537" s="406">
        <v>300</v>
      </c>
      <c r="E1537" s="406">
        <v>0</v>
      </c>
      <c r="F1537" s="406">
        <v>300</v>
      </c>
      <c r="G1537" s="406">
        <v>0</v>
      </c>
      <c r="H1537" s="406">
        <v>0</v>
      </c>
      <c r="I1537" s="406">
        <v>0</v>
      </c>
      <c r="J1537" s="406">
        <f t="shared" si="320"/>
        <v>0</v>
      </c>
      <c r="K1537" s="406">
        <v>0</v>
      </c>
      <c r="L1537" s="406">
        <v>0</v>
      </c>
      <c r="M1537" s="406">
        <v>0</v>
      </c>
      <c r="N1537" s="406">
        <v>0</v>
      </c>
      <c r="O1537" s="406">
        <f t="shared" si="334"/>
        <v>0</v>
      </c>
      <c r="P1537" s="406">
        <v>0</v>
      </c>
      <c r="Q1537" s="406">
        <v>0</v>
      </c>
      <c r="R1537" s="406">
        <v>0</v>
      </c>
      <c r="S1537" s="406">
        <v>0</v>
      </c>
      <c r="T1537" s="317" t="e">
        <f t="shared" si="337"/>
        <v>#DIV/0!</v>
      </c>
      <c r="U1537" s="317" t="e">
        <f>O1537/J1537</f>
        <v>#DIV/0!</v>
      </c>
    </row>
    <row r="1538" spans="1:21" hidden="1" x14ac:dyDescent="0.25">
      <c r="A1538" s="440"/>
      <c r="B1538" s="383"/>
      <c r="C1538" s="308">
        <f>SUM(D1538:G1538)</f>
        <v>345.8</v>
      </c>
      <c r="D1538" s="406">
        <f>SUM(E1538:H1538)</f>
        <v>172.9</v>
      </c>
      <c r="E1538" s="406">
        <v>0</v>
      </c>
      <c r="F1538" s="406">
        <v>172.9</v>
      </c>
      <c r="G1538" s="406">
        <f>SUM(G1539:G1540)</f>
        <v>0</v>
      </c>
      <c r="H1538" s="406">
        <f>SUM(H1539:H1540)</f>
        <v>0</v>
      </c>
      <c r="I1538" s="406">
        <f>SUM(J1538:M1538)</f>
        <v>0</v>
      </c>
      <c r="J1538" s="406">
        <f t="shared" si="320"/>
        <v>0</v>
      </c>
      <c r="K1538" s="406">
        <v>0</v>
      </c>
      <c r="L1538" s="406">
        <v>0</v>
      </c>
      <c r="M1538" s="406">
        <v>0</v>
      </c>
      <c r="N1538" s="406">
        <f>SUM(O1538:R1538)</f>
        <v>0</v>
      </c>
      <c r="O1538" s="406">
        <f t="shared" si="334"/>
        <v>0</v>
      </c>
      <c r="P1538" s="406">
        <v>0</v>
      </c>
      <c r="Q1538" s="406">
        <v>0</v>
      </c>
      <c r="R1538" s="406">
        <f>SUM(R1539:R1540)</f>
        <v>0</v>
      </c>
      <c r="S1538" s="406">
        <f>SUM(S1539:S1540)</f>
        <v>0</v>
      </c>
      <c r="T1538" s="317" t="e">
        <f t="shared" si="337"/>
        <v>#DIV/0!</v>
      </c>
      <c r="U1538" s="317" t="e">
        <f>O1538/J1538</f>
        <v>#DIV/0!</v>
      </c>
    </row>
    <row r="1539" spans="1:21" ht="45.75" hidden="1" x14ac:dyDescent="0.25">
      <c r="A1539" s="335" t="s">
        <v>1316</v>
      </c>
      <c r="B1539" s="383"/>
      <c r="C1539" s="383"/>
      <c r="D1539" s="406">
        <f>SUM(E1539:H1539)</f>
        <v>1000</v>
      </c>
      <c r="E1539" s="406">
        <v>0</v>
      </c>
      <c r="F1539" s="406">
        <v>1000</v>
      </c>
      <c r="G1539" s="406">
        <v>0</v>
      </c>
      <c r="H1539" s="406">
        <v>0</v>
      </c>
      <c r="I1539" s="406">
        <v>0</v>
      </c>
      <c r="J1539" s="406">
        <f t="shared" si="320"/>
        <v>0</v>
      </c>
      <c r="K1539" s="406">
        <v>0</v>
      </c>
      <c r="L1539" s="406">
        <v>0</v>
      </c>
      <c r="M1539" s="406">
        <v>0</v>
      </c>
      <c r="N1539" s="406">
        <v>0</v>
      </c>
      <c r="O1539" s="406">
        <f t="shared" si="334"/>
        <v>0</v>
      </c>
      <c r="P1539" s="406">
        <v>0</v>
      </c>
      <c r="Q1539" s="406">
        <v>0</v>
      </c>
      <c r="R1539" s="406">
        <v>0</v>
      </c>
      <c r="S1539" s="406">
        <v>0</v>
      </c>
      <c r="T1539" s="317" t="e">
        <f t="shared" si="337"/>
        <v>#DIV/0!</v>
      </c>
      <c r="U1539" s="317" t="e">
        <f t="shared" si="338"/>
        <v>#DIV/0!</v>
      </c>
    </row>
    <row r="1540" spans="1:21" ht="79.5" hidden="1" x14ac:dyDescent="0.25">
      <c r="A1540" s="334" t="s">
        <v>1317</v>
      </c>
      <c r="B1540" s="383"/>
      <c r="C1540" s="383"/>
      <c r="D1540" s="406">
        <f>SUM(E1540:H1540)</f>
        <v>100</v>
      </c>
      <c r="E1540" s="406">
        <v>0</v>
      </c>
      <c r="F1540" s="406">
        <v>100</v>
      </c>
      <c r="G1540" s="406">
        <v>0</v>
      </c>
      <c r="H1540" s="406">
        <v>0</v>
      </c>
      <c r="I1540" s="406">
        <v>0</v>
      </c>
      <c r="J1540" s="406">
        <f t="shared" si="320"/>
        <v>0</v>
      </c>
      <c r="K1540" s="406">
        <v>0</v>
      </c>
      <c r="L1540" s="406">
        <v>0</v>
      </c>
      <c r="M1540" s="406">
        <v>0</v>
      </c>
      <c r="N1540" s="406">
        <v>0</v>
      </c>
      <c r="O1540" s="406">
        <f t="shared" si="334"/>
        <v>0</v>
      </c>
      <c r="P1540" s="406">
        <v>0</v>
      </c>
      <c r="Q1540" s="406">
        <v>0</v>
      </c>
      <c r="R1540" s="406">
        <v>0</v>
      </c>
      <c r="S1540" s="406">
        <v>0</v>
      </c>
      <c r="T1540" s="317" t="e">
        <f t="shared" si="337"/>
        <v>#DIV/0!</v>
      </c>
      <c r="U1540" s="317" t="e">
        <f t="shared" si="338"/>
        <v>#DIV/0!</v>
      </c>
    </row>
    <row r="1541" spans="1:21" ht="33.75" x14ac:dyDescent="0.25">
      <c r="A1541" s="333" t="s">
        <v>948</v>
      </c>
      <c r="B1541" s="411"/>
      <c r="C1541" s="411"/>
      <c r="D1541" s="406">
        <f>SUM(E1541:H1541)</f>
        <v>1843046.6</v>
      </c>
      <c r="E1541" s="406">
        <f>SUM(E1542:E1666)</f>
        <v>93594.099999999991</v>
      </c>
      <c r="F1541" s="406">
        <f>SUM(F1542:F1666)</f>
        <v>1749452.5</v>
      </c>
      <c r="G1541" s="406">
        <f>SUM(G1542:G1666)</f>
        <v>0</v>
      </c>
      <c r="H1541" s="406">
        <f>SUM(H1542:H1666)</f>
        <v>0</v>
      </c>
      <c r="I1541" s="406">
        <f>SUM(I1542:I1666)</f>
        <v>422088.4000000002</v>
      </c>
      <c r="J1541" s="406">
        <f>SUM(K1541:N1541)</f>
        <v>416710.10000000021</v>
      </c>
      <c r="K1541" s="406">
        <f>SUM(K1542:K1666)</f>
        <v>40376.300000000003</v>
      </c>
      <c r="L1541" s="406">
        <f>SUM(L1542:L1666)</f>
        <v>376333.80000000022</v>
      </c>
      <c r="M1541" s="406">
        <f>SUM(M1542:M1666)</f>
        <v>0</v>
      </c>
      <c r="N1541" s="406">
        <f>SUM(N1542:N1666)</f>
        <v>0</v>
      </c>
      <c r="O1541" s="446">
        <f t="shared" ca="1" si="334"/>
        <v>389557.7</v>
      </c>
      <c r="P1541" s="406">
        <f ca="1">SUM(P1542:P1666)</f>
        <v>26337.7</v>
      </c>
      <c r="Q1541" s="406">
        <f ca="1">SUM(Q1542:Q1666)</f>
        <v>363220</v>
      </c>
      <c r="R1541" s="406">
        <f>SUM(R1542:R1666)</f>
        <v>0</v>
      </c>
      <c r="S1541" s="406">
        <f>SUM(S1542:S1666)</f>
        <v>0</v>
      </c>
      <c r="T1541" s="317">
        <f t="shared" si="337"/>
        <v>0.89159948484725016</v>
      </c>
      <c r="U1541" s="317">
        <f t="shared" ca="1" si="338"/>
        <v>0.93484103217080605</v>
      </c>
    </row>
    <row r="1542" spans="1:21" ht="22.5" hidden="1" x14ac:dyDescent="0.25">
      <c r="A1542" s="324" t="s">
        <v>949</v>
      </c>
      <c r="B1542" s="325"/>
      <c r="C1542" s="325"/>
      <c r="D1542" s="326">
        <f>SUM(E1542:H1542)</f>
        <v>1722.9</v>
      </c>
      <c r="E1542" s="310">
        <v>0</v>
      </c>
      <c r="F1542" s="310">
        <v>1722.9</v>
      </c>
      <c r="G1542" s="310">
        <v>0</v>
      </c>
      <c r="H1542" s="310">
        <v>0</v>
      </c>
      <c r="I1542" s="310">
        <v>0</v>
      </c>
      <c r="J1542" s="326">
        <f>SUM(K1542:N1542)</f>
        <v>0</v>
      </c>
      <c r="K1542" s="310">
        <v>0</v>
      </c>
      <c r="L1542" s="310">
        <v>0</v>
      </c>
      <c r="M1542" s="310">
        <v>0</v>
      </c>
      <c r="N1542" s="310">
        <v>0</v>
      </c>
      <c r="O1542" s="322">
        <f t="shared" si="334"/>
        <v>0</v>
      </c>
      <c r="P1542" s="310">
        <v>0</v>
      </c>
      <c r="Q1542" s="310">
        <v>0</v>
      </c>
      <c r="R1542" s="310">
        <v>0</v>
      </c>
      <c r="S1542" s="310">
        <v>0</v>
      </c>
      <c r="T1542" s="327" t="e">
        <f t="shared" ref="T1542:T1599" si="339">J1542/I1542</f>
        <v>#DIV/0!</v>
      </c>
      <c r="U1542" s="327" t="e">
        <f t="shared" si="338"/>
        <v>#DIV/0!</v>
      </c>
    </row>
    <row r="1543" spans="1:21" ht="33.75" hidden="1" x14ac:dyDescent="0.25">
      <c r="A1543" s="68" t="s">
        <v>950</v>
      </c>
      <c r="B1543" s="320"/>
      <c r="C1543" s="320"/>
      <c r="D1543" s="321">
        <f>SUM(E1543:H1543)</f>
        <v>67456.800000000003</v>
      </c>
      <c r="E1543" s="49">
        <v>0</v>
      </c>
      <c r="F1543" s="49">
        <v>67456.800000000003</v>
      </c>
      <c r="G1543" s="49">
        <v>0</v>
      </c>
      <c r="H1543" s="49">
        <v>0</v>
      </c>
      <c r="I1543" s="49">
        <v>538</v>
      </c>
      <c r="J1543" s="321">
        <f>SUM(K1543:N1543)</f>
        <v>337.8</v>
      </c>
      <c r="K1543" s="49">
        <v>0</v>
      </c>
      <c r="L1543" s="49">
        <v>337.8</v>
      </c>
      <c r="M1543" s="49">
        <v>0</v>
      </c>
      <c r="N1543" s="49">
        <v>0</v>
      </c>
      <c r="O1543" s="322">
        <f t="shared" si="334"/>
        <v>337.8</v>
      </c>
      <c r="P1543" s="49">
        <v>0</v>
      </c>
      <c r="Q1543" s="49">
        <v>337.8</v>
      </c>
      <c r="R1543" s="49">
        <v>0</v>
      </c>
      <c r="S1543" s="49">
        <v>0</v>
      </c>
      <c r="T1543" s="317">
        <f t="shared" si="339"/>
        <v>0.62788104089219332</v>
      </c>
      <c r="U1543" s="317">
        <f t="shared" si="338"/>
        <v>1</v>
      </c>
    </row>
    <row r="1544" spans="1:21" hidden="1" x14ac:dyDescent="0.25">
      <c r="A1544" s="323"/>
      <c r="B1544" s="320"/>
      <c r="C1544" s="320"/>
      <c r="D1544" s="46">
        <v>7493.2</v>
      </c>
      <c r="E1544" s="46">
        <v>0</v>
      </c>
      <c r="F1544" s="46">
        <f>D1544</f>
        <v>7493.2</v>
      </c>
      <c r="G1544" s="46">
        <v>0</v>
      </c>
      <c r="H1544" s="46">
        <v>0</v>
      </c>
      <c r="I1544" s="46">
        <v>517.1</v>
      </c>
      <c r="J1544" s="46">
        <f>SUM(K1544:N1544)</f>
        <v>517.1</v>
      </c>
      <c r="K1544" s="46">
        <v>0</v>
      </c>
      <c r="L1544" s="46">
        <v>517.1</v>
      </c>
      <c r="M1544" s="46">
        <v>0</v>
      </c>
      <c r="N1544" s="46">
        <v>0</v>
      </c>
      <c r="O1544" s="322">
        <f t="shared" si="334"/>
        <v>175.3</v>
      </c>
      <c r="P1544" s="46">
        <v>0</v>
      </c>
      <c r="Q1544" s="46">
        <v>175.3</v>
      </c>
      <c r="R1544" s="46">
        <v>0</v>
      </c>
      <c r="S1544" s="46">
        <v>0</v>
      </c>
      <c r="T1544" s="317">
        <f t="shared" si="339"/>
        <v>1</v>
      </c>
      <c r="U1544" s="317">
        <f t="shared" si="338"/>
        <v>0.33900599497195899</v>
      </c>
    </row>
    <row r="1545" spans="1:21" ht="79.5" hidden="1" x14ac:dyDescent="0.25">
      <c r="A1545" s="89" t="s">
        <v>951</v>
      </c>
      <c r="B1545" s="320"/>
      <c r="C1545" s="320"/>
      <c r="D1545" s="49">
        <v>926.8</v>
      </c>
      <c r="E1545" s="49">
        <v>0</v>
      </c>
      <c r="F1545" s="49">
        <v>926.8</v>
      </c>
      <c r="G1545" s="49">
        <v>0</v>
      </c>
      <c r="H1545" s="49">
        <v>0</v>
      </c>
      <c r="I1545" s="49">
        <v>0</v>
      </c>
      <c r="J1545" s="49">
        <f>SUM(K1545:N1545)</f>
        <v>0</v>
      </c>
      <c r="K1545" s="49">
        <v>0</v>
      </c>
      <c r="L1545" s="49">
        <v>0</v>
      </c>
      <c r="M1545" s="49">
        <v>0</v>
      </c>
      <c r="N1545" s="49">
        <v>0</v>
      </c>
      <c r="O1545" s="322">
        <f t="shared" si="334"/>
        <v>0</v>
      </c>
      <c r="P1545" s="49">
        <v>0</v>
      </c>
      <c r="Q1545" s="49">
        <v>0</v>
      </c>
      <c r="R1545" s="49">
        <v>0</v>
      </c>
      <c r="S1545" s="49">
        <v>0</v>
      </c>
      <c r="T1545" s="317" t="e">
        <f t="shared" si="339"/>
        <v>#DIV/0!</v>
      </c>
      <c r="U1545" s="317" t="e">
        <f t="shared" si="338"/>
        <v>#DIV/0!</v>
      </c>
    </row>
    <row r="1546" spans="1:21" ht="57" hidden="1" x14ac:dyDescent="0.25">
      <c r="A1546" s="89" t="s">
        <v>952</v>
      </c>
      <c r="B1546" s="320"/>
      <c r="C1546" s="320"/>
      <c r="D1546" s="49">
        <v>13225</v>
      </c>
      <c r="E1546" s="49">
        <v>0</v>
      </c>
      <c r="F1546" s="49">
        <v>13225</v>
      </c>
      <c r="G1546" s="49">
        <v>0</v>
      </c>
      <c r="H1546" s="49">
        <v>0</v>
      </c>
      <c r="I1546" s="49">
        <v>3306</v>
      </c>
      <c r="J1546" s="49">
        <f t="shared" ref="J1546:J1555" si="340">SUM(K1546:N1546)</f>
        <v>3306</v>
      </c>
      <c r="K1546" s="49">
        <v>0</v>
      </c>
      <c r="L1546" s="49">
        <v>3306</v>
      </c>
      <c r="M1546" s="49">
        <v>0</v>
      </c>
      <c r="N1546" s="49">
        <v>0</v>
      </c>
      <c r="O1546" s="49">
        <v>2940.7</v>
      </c>
      <c r="P1546" s="49">
        <v>0</v>
      </c>
      <c r="Q1546" s="49">
        <v>2940.7</v>
      </c>
      <c r="R1546" s="49">
        <v>0</v>
      </c>
      <c r="S1546" s="49">
        <v>0</v>
      </c>
      <c r="T1546" s="317">
        <f t="shared" si="339"/>
        <v>1</v>
      </c>
      <c r="U1546" s="317">
        <f t="shared" si="338"/>
        <v>0.88950393224440405</v>
      </c>
    </row>
    <row r="1547" spans="1:21" ht="113.25" hidden="1" x14ac:dyDescent="0.25">
      <c r="A1547" s="89" t="s">
        <v>953</v>
      </c>
      <c r="B1547" s="320"/>
      <c r="C1547" s="320"/>
      <c r="D1547" s="49">
        <v>7209.8</v>
      </c>
      <c r="E1547" s="49">
        <v>0</v>
      </c>
      <c r="F1547" s="49">
        <v>7209.8</v>
      </c>
      <c r="G1547" s="49">
        <v>0</v>
      </c>
      <c r="H1547" s="49">
        <v>0</v>
      </c>
      <c r="I1547" s="49">
        <v>1674.9</v>
      </c>
      <c r="J1547" s="49">
        <f t="shared" si="340"/>
        <v>1674.9</v>
      </c>
      <c r="K1547" s="49">
        <v>0</v>
      </c>
      <c r="L1547" s="49">
        <f>I1547</f>
        <v>1674.9</v>
      </c>
      <c r="M1547" s="49">
        <v>0</v>
      </c>
      <c r="N1547" s="49">
        <v>0</v>
      </c>
      <c r="O1547" s="49">
        <v>1526.6</v>
      </c>
      <c r="P1547" s="49">
        <v>0</v>
      </c>
      <c r="Q1547" s="49">
        <f>O1547</f>
        <v>1526.6</v>
      </c>
      <c r="R1547" s="49">
        <v>0</v>
      </c>
      <c r="S1547" s="49">
        <v>0</v>
      </c>
      <c r="T1547" s="317">
        <f t="shared" si="339"/>
        <v>1</v>
      </c>
      <c r="U1547" s="317">
        <f t="shared" si="338"/>
        <v>0.91145740044181733</v>
      </c>
    </row>
    <row r="1548" spans="1:21" ht="79.5" hidden="1" x14ac:dyDescent="0.25">
      <c r="A1548" s="89" t="s">
        <v>954</v>
      </c>
      <c r="B1548" s="320"/>
      <c r="C1548" s="320"/>
      <c r="D1548" s="49">
        <v>24201</v>
      </c>
      <c r="E1548" s="49"/>
      <c r="F1548" s="49">
        <v>24201</v>
      </c>
      <c r="G1548" s="49">
        <v>0</v>
      </c>
      <c r="H1548" s="49">
        <v>0</v>
      </c>
      <c r="I1548" s="49">
        <v>7206</v>
      </c>
      <c r="J1548" s="49">
        <f t="shared" si="340"/>
        <v>7206</v>
      </c>
      <c r="K1548" s="49">
        <v>0</v>
      </c>
      <c r="L1548" s="49">
        <f>I1548</f>
        <v>7206</v>
      </c>
      <c r="M1548" s="49">
        <v>0</v>
      </c>
      <c r="N1548" s="49">
        <v>0</v>
      </c>
      <c r="O1548" s="49">
        <f>SUM(P1548:S1548)</f>
        <v>7120.2</v>
      </c>
      <c r="P1548" s="49">
        <v>0</v>
      </c>
      <c r="Q1548" s="49">
        <v>7120.2</v>
      </c>
      <c r="R1548" s="49">
        <v>0</v>
      </c>
      <c r="S1548" s="49">
        <v>0</v>
      </c>
      <c r="T1548" s="317">
        <f t="shared" si="339"/>
        <v>1</v>
      </c>
      <c r="U1548" s="317">
        <f t="shared" si="338"/>
        <v>0.98809325562031636</v>
      </c>
    </row>
    <row r="1549" spans="1:21" ht="68.25" hidden="1" x14ac:dyDescent="0.25">
      <c r="A1549" s="89" t="s">
        <v>955</v>
      </c>
      <c r="B1549" s="320"/>
      <c r="C1549" s="320"/>
      <c r="D1549" s="49">
        <v>21181.8</v>
      </c>
      <c r="E1549" s="49">
        <v>0</v>
      </c>
      <c r="F1549" s="49">
        <v>21181.8</v>
      </c>
      <c r="G1549" s="49">
        <v>0</v>
      </c>
      <c r="H1549" s="49">
        <v>0</v>
      </c>
      <c r="I1549" s="49">
        <v>0</v>
      </c>
      <c r="J1549" s="49">
        <f t="shared" si="340"/>
        <v>0</v>
      </c>
      <c r="K1549" s="49">
        <v>0</v>
      </c>
      <c r="L1549" s="49">
        <v>0</v>
      </c>
      <c r="M1549" s="49">
        <v>0</v>
      </c>
      <c r="N1549" s="49">
        <v>0</v>
      </c>
      <c r="O1549" s="49">
        <f>SUM(P1549:S1549)</f>
        <v>0</v>
      </c>
      <c r="P1549" s="49">
        <v>0</v>
      </c>
      <c r="Q1549" s="49">
        <v>0</v>
      </c>
      <c r="R1549" s="49">
        <v>0</v>
      </c>
      <c r="S1549" s="49">
        <v>0</v>
      </c>
      <c r="T1549" s="317" t="e">
        <f t="shared" si="339"/>
        <v>#DIV/0!</v>
      </c>
      <c r="U1549" s="317" t="e">
        <f t="shared" si="338"/>
        <v>#DIV/0!</v>
      </c>
    </row>
    <row r="1550" spans="1:21" ht="68.25" hidden="1" x14ac:dyDescent="0.25">
      <c r="A1550" s="89" t="s">
        <v>956</v>
      </c>
      <c r="B1550" s="320"/>
      <c r="C1550" s="320"/>
      <c r="D1550" s="49">
        <v>1235.8</v>
      </c>
      <c r="E1550" s="49">
        <v>0</v>
      </c>
      <c r="F1550" s="49">
        <v>1235.8</v>
      </c>
      <c r="G1550" s="49">
        <v>0</v>
      </c>
      <c r="H1550" s="49">
        <v>0</v>
      </c>
      <c r="I1550" s="49">
        <v>135.4</v>
      </c>
      <c r="J1550" s="49">
        <f t="shared" si="340"/>
        <v>135.4</v>
      </c>
      <c r="K1550" s="49">
        <v>0</v>
      </c>
      <c r="L1550" s="49">
        <f>I1550</f>
        <v>135.4</v>
      </c>
      <c r="M1550" s="49">
        <v>0</v>
      </c>
      <c r="N1550" s="49">
        <v>0</v>
      </c>
      <c r="O1550" s="49">
        <f>SUM(P1550:S1550)</f>
        <v>0</v>
      </c>
      <c r="P1550" s="49">
        <v>0</v>
      </c>
      <c r="Q1550" s="49">
        <v>0</v>
      </c>
      <c r="R1550" s="49">
        <v>0</v>
      </c>
      <c r="S1550" s="49">
        <v>0</v>
      </c>
      <c r="T1550" s="317">
        <f t="shared" si="339"/>
        <v>1</v>
      </c>
      <c r="U1550" s="317">
        <f t="shared" si="338"/>
        <v>0</v>
      </c>
    </row>
    <row r="1551" spans="1:21" ht="68.25" hidden="1" x14ac:dyDescent="0.25">
      <c r="A1551" s="89" t="s">
        <v>957</v>
      </c>
      <c r="B1551" s="320"/>
      <c r="C1551" s="320"/>
      <c r="D1551" s="49">
        <v>1544.8</v>
      </c>
      <c r="E1551" s="49">
        <v>0</v>
      </c>
      <c r="F1551" s="49">
        <v>1544.8</v>
      </c>
      <c r="G1551" s="49">
        <v>0</v>
      </c>
      <c r="H1551" s="49">
        <v>0</v>
      </c>
      <c r="I1551" s="49">
        <v>51.5</v>
      </c>
      <c r="J1551" s="49">
        <f t="shared" si="340"/>
        <v>51.5</v>
      </c>
      <c r="K1551" s="49">
        <v>0</v>
      </c>
      <c r="L1551" s="49">
        <f>I1551</f>
        <v>51.5</v>
      </c>
      <c r="M1551" s="49">
        <v>0</v>
      </c>
      <c r="N1551" s="49">
        <v>0</v>
      </c>
      <c r="O1551" s="49">
        <v>51.4</v>
      </c>
      <c r="P1551" s="49">
        <v>0</v>
      </c>
      <c r="Q1551" s="49">
        <f>O1551</f>
        <v>51.4</v>
      </c>
      <c r="R1551" s="49">
        <v>0</v>
      </c>
      <c r="S1551" s="49">
        <v>0</v>
      </c>
      <c r="T1551" s="317">
        <f t="shared" si="339"/>
        <v>1</v>
      </c>
      <c r="U1551" s="317">
        <f t="shared" si="338"/>
        <v>0.99805825242718449</v>
      </c>
    </row>
    <row r="1552" spans="1:21" ht="79.5" hidden="1" x14ac:dyDescent="0.25">
      <c r="A1552" s="89" t="s">
        <v>958</v>
      </c>
      <c r="B1552" s="320"/>
      <c r="C1552" s="320"/>
      <c r="D1552" s="49">
        <v>18020.5</v>
      </c>
      <c r="E1552" s="49">
        <v>0</v>
      </c>
      <c r="F1552" s="49">
        <v>18020.5</v>
      </c>
      <c r="G1552" s="49">
        <v>0</v>
      </c>
      <c r="H1552" s="49">
        <v>0</v>
      </c>
      <c r="I1552" s="49">
        <v>10532</v>
      </c>
      <c r="J1552" s="49">
        <f t="shared" si="340"/>
        <v>10532</v>
      </c>
      <c r="K1552" s="49">
        <v>0</v>
      </c>
      <c r="L1552" s="49">
        <f>I1552</f>
        <v>10532</v>
      </c>
      <c r="M1552" s="49">
        <v>0</v>
      </c>
      <c r="N1552" s="49">
        <v>0</v>
      </c>
      <c r="O1552" s="49">
        <v>10492.5</v>
      </c>
      <c r="P1552" s="49">
        <v>0</v>
      </c>
      <c r="Q1552" s="49">
        <f>O1552</f>
        <v>10492.5</v>
      </c>
      <c r="R1552" s="49">
        <v>0</v>
      </c>
      <c r="S1552" s="49">
        <v>0</v>
      </c>
      <c r="T1552" s="317">
        <f t="shared" si="339"/>
        <v>1</v>
      </c>
      <c r="U1552" s="317">
        <f t="shared" si="338"/>
        <v>0.99624952525636157</v>
      </c>
    </row>
    <row r="1553" spans="1:21" ht="68.25" hidden="1" x14ac:dyDescent="0.25">
      <c r="A1553" s="89" t="s">
        <v>959</v>
      </c>
      <c r="B1553" s="320"/>
      <c r="C1553" s="320"/>
      <c r="D1553" s="49">
        <v>24008.7</v>
      </c>
      <c r="E1553" s="49">
        <v>0</v>
      </c>
      <c r="F1553" s="49">
        <v>24008.7</v>
      </c>
      <c r="G1553" s="49">
        <v>0</v>
      </c>
      <c r="H1553" s="49">
        <v>0</v>
      </c>
      <c r="I1553" s="49">
        <v>10676.9</v>
      </c>
      <c r="J1553" s="49">
        <f t="shared" si="340"/>
        <v>10676.9</v>
      </c>
      <c r="K1553" s="49">
        <v>0</v>
      </c>
      <c r="L1553" s="49">
        <f>I1553</f>
        <v>10676.9</v>
      </c>
      <c r="M1553" s="49">
        <v>0</v>
      </c>
      <c r="N1553" s="49">
        <v>0</v>
      </c>
      <c r="O1553" s="49">
        <v>10670.1</v>
      </c>
      <c r="P1553" s="49">
        <v>0</v>
      </c>
      <c r="Q1553" s="49">
        <f>O1553</f>
        <v>10670.1</v>
      </c>
      <c r="R1553" s="49">
        <v>0</v>
      </c>
      <c r="S1553" s="49">
        <v>0</v>
      </c>
      <c r="T1553" s="317">
        <f t="shared" si="339"/>
        <v>1</v>
      </c>
      <c r="U1553" s="317">
        <f t="shared" si="338"/>
        <v>0.99936311101536968</v>
      </c>
    </row>
    <row r="1554" spans="1:21" ht="90.75" hidden="1" x14ac:dyDescent="0.25">
      <c r="A1554" s="89" t="s">
        <v>960</v>
      </c>
      <c r="B1554" s="320"/>
      <c r="C1554" s="320"/>
      <c r="D1554" s="49">
        <v>509.8</v>
      </c>
      <c r="E1554" s="49">
        <v>0</v>
      </c>
      <c r="F1554" s="49">
        <v>509.8</v>
      </c>
      <c r="G1554" s="49">
        <v>0</v>
      </c>
      <c r="H1554" s="49">
        <v>0</v>
      </c>
      <c r="I1554" s="49">
        <v>0</v>
      </c>
      <c r="J1554" s="49">
        <f t="shared" si="340"/>
        <v>0</v>
      </c>
      <c r="K1554" s="49">
        <v>0</v>
      </c>
      <c r="L1554" s="49">
        <v>0</v>
      </c>
      <c r="M1554" s="49">
        <v>0</v>
      </c>
      <c r="N1554" s="49">
        <v>0</v>
      </c>
      <c r="O1554" s="49">
        <v>0</v>
      </c>
      <c r="P1554" s="49">
        <v>0</v>
      </c>
      <c r="Q1554" s="49">
        <v>0</v>
      </c>
      <c r="R1554" s="49">
        <v>0</v>
      </c>
      <c r="S1554" s="49">
        <v>0</v>
      </c>
      <c r="T1554" s="317" t="e">
        <f t="shared" si="339"/>
        <v>#DIV/0!</v>
      </c>
      <c r="U1554" s="317" t="e">
        <f t="shared" si="338"/>
        <v>#DIV/0!</v>
      </c>
    </row>
    <row r="1555" spans="1:21" ht="68.25" hidden="1" x14ac:dyDescent="0.25">
      <c r="A1555" s="89" t="s">
        <v>961</v>
      </c>
      <c r="B1555" s="320"/>
      <c r="C1555" s="320"/>
      <c r="D1555" s="49">
        <v>18585.099999999999</v>
      </c>
      <c r="E1555" s="49">
        <v>0</v>
      </c>
      <c r="F1555" s="49">
        <v>18585.099999999999</v>
      </c>
      <c r="G1555" s="49">
        <v>0</v>
      </c>
      <c r="H1555" s="49">
        <v>0</v>
      </c>
      <c r="I1555" s="49">
        <v>3653</v>
      </c>
      <c r="J1555" s="49">
        <f t="shared" si="340"/>
        <v>3653</v>
      </c>
      <c r="K1555" s="49">
        <v>0</v>
      </c>
      <c r="L1555" s="49">
        <f>I1555</f>
        <v>3653</v>
      </c>
      <c r="M1555" s="49">
        <v>0</v>
      </c>
      <c r="N1555" s="49">
        <v>0</v>
      </c>
      <c r="O1555" s="49">
        <v>2320.6</v>
      </c>
      <c r="P1555" s="49">
        <v>0</v>
      </c>
      <c r="Q1555" s="49">
        <f>O1555</f>
        <v>2320.6</v>
      </c>
      <c r="R1555" s="49">
        <v>0</v>
      </c>
      <c r="S1555" s="49">
        <v>0</v>
      </c>
      <c r="T1555" s="49"/>
      <c r="U1555" s="49"/>
    </row>
    <row r="1556" spans="1:21" ht="90.75" hidden="1" x14ac:dyDescent="0.25">
      <c r="A1556" s="89" t="s">
        <v>962</v>
      </c>
      <c r="B1556" s="320"/>
      <c r="C1556" s="320"/>
      <c r="D1556" s="49">
        <f>SUM(E1556:H1556)</f>
        <v>5368</v>
      </c>
      <c r="E1556" s="49">
        <v>0</v>
      </c>
      <c r="F1556" s="49">
        <v>5368</v>
      </c>
      <c r="G1556" s="49">
        <v>0</v>
      </c>
      <c r="H1556" s="49">
        <v>0</v>
      </c>
      <c r="I1556" s="49">
        <v>1180</v>
      </c>
      <c r="J1556" s="49">
        <f>SUM(K1556:N1556)</f>
        <v>1288.4000000000001</v>
      </c>
      <c r="K1556" s="49">
        <v>0</v>
      </c>
      <c r="L1556" s="49">
        <v>1288.4000000000001</v>
      </c>
      <c r="M1556" s="49">
        <v>0</v>
      </c>
      <c r="N1556" s="49">
        <v>0</v>
      </c>
      <c r="O1556" s="49">
        <f>SUM(P1556:S1556)</f>
        <v>1288.4000000000001</v>
      </c>
      <c r="P1556" s="49">
        <v>0</v>
      </c>
      <c r="Q1556" s="49">
        <v>1288.4000000000001</v>
      </c>
      <c r="R1556" s="49">
        <v>0</v>
      </c>
      <c r="S1556" s="49">
        <v>0</v>
      </c>
      <c r="T1556" s="317">
        <f t="shared" si="339"/>
        <v>1.091864406779661</v>
      </c>
      <c r="U1556" s="317">
        <f t="shared" si="338"/>
        <v>1</v>
      </c>
    </row>
    <row r="1557" spans="1:21" ht="68.25" hidden="1" x14ac:dyDescent="0.25">
      <c r="A1557" s="89" t="s">
        <v>963</v>
      </c>
      <c r="B1557" s="320"/>
      <c r="C1557" s="320"/>
      <c r="D1557" s="49">
        <v>4823.3</v>
      </c>
      <c r="E1557" s="49">
        <v>0</v>
      </c>
      <c r="F1557" s="49">
        <v>4823.3</v>
      </c>
      <c r="G1557" s="49">
        <v>0</v>
      </c>
      <c r="H1557" s="49">
        <v>0</v>
      </c>
      <c r="I1557" s="49">
        <v>1167</v>
      </c>
      <c r="J1557" s="49">
        <f t="shared" ref="J1557:J1568" si="341">SUM(K1557:N1557)</f>
        <v>1167</v>
      </c>
      <c r="K1557" s="49">
        <v>0</v>
      </c>
      <c r="L1557" s="49">
        <f>I1557</f>
        <v>1167</v>
      </c>
      <c r="M1557" s="49">
        <v>0</v>
      </c>
      <c r="N1557" s="49">
        <v>0</v>
      </c>
      <c r="O1557" s="49">
        <f t="shared" ref="O1557:O1565" si="342">SUM(P1557:S1557)</f>
        <v>1162.3</v>
      </c>
      <c r="P1557" s="49">
        <v>0</v>
      </c>
      <c r="Q1557" s="49">
        <v>1162.3</v>
      </c>
      <c r="R1557" s="49">
        <v>0</v>
      </c>
      <c r="S1557" s="49">
        <v>0</v>
      </c>
      <c r="T1557" s="317">
        <f t="shared" si="339"/>
        <v>1</v>
      </c>
      <c r="U1557" s="317">
        <f t="shared" si="338"/>
        <v>0.9959725792630677</v>
      </c>
    </row>
    <row r="1558" spans="1:21" ht="248.25" hidden="1" x14ac:dyDescent="0.25">
      <c r="A1558" s="89" t="s">
        <v>964</v>
      </c>
      <c r="B1558" s="320"/>
      <c r="C1558" s="320"/>
      <c r="D1558" s="49">
        <v>12236.2</v>
      </c>
      <c r="E1558" s="49">
        <v>0</v>
      </c>
      <c r="F1558" s="49">
        <v>12236.2</v>
      </c>
      <c r="G1558" s="49">
        <v>0</v>
      </c>
      <c r="H1558" s="49">
        <v>0</v>
      </c>
      <c r="I1558" s="49">
        <v>2974.6</v>
      </c>
      <c r="J1558" s="49">
        <f t="shared" si="341"/>
        <v>2974.6</v>
      </c>
      <c r="K1558" s="49">
        <v>0</v>
      </c>
      <c r="L1558" s="49">
        <f>I1558</f>
        <v>2974.6</v>
      </c>
      <c r="M1558" s="49">
        <v>0</v>
      </c>
      <c r="N1558" s="49">
        <v>0</v>
      </c>
      <c r="O1558" s="49">
        <f t="shared" si="342"/>
        <v>2965</v>
      </c>
      <c r="P1558" s="49">
        <v>0</v>
      </c>
      <c r="Q1558" s="49">
        <v>2965</v>
      </c>
      <c r="R1558" s="49">
        <v>0</v>
      </c>
      <c r="S1558" s="49">
        <v>0</v>
      </c>
      <c r="T1558" s="317">
        <f t="shared" si="339"/>
        <v>1</v>
      </c>
      <c r="U1558" s="317">
        <f t="shared" si="338"/>
        <v>0.99677267531768976</v>
      </c>
    </row>
    <row r="1559" spans="1:21" ht="180.75" hidden="1" x14ac:dyDescent="0.25">
      <c r="A1559" s="89" t="s">
        <v>965</v>
      </c>
      <c r="B1559" s="320"/>
      <c r="C1559" s="320"/>
      <c r="D1559" s="49">
        <v>3759.3</v>
      </c>
      <c r="E1559" s="49">
        <v>0</v>
      </c>
      <c r="F1559" s="49">
        <v>3759.3</v>
      </c>
      <c r="G1559" s="49">
        <v>0</v>
      </c>
      <c r="H1559" s="49">
        <v>0</v>
      </c>
      <c r="I1559" s="49">
        <v>0</v>
      </c>
      <c r="J1559" s="49">
        <f t="shared" si="341"/>
        <v>0</v>
      </c>
      <c r="K1559" s="49">
        <v>0</v>
      </c>
      <c r="L1559" s="49">
        <v>0</v>
      </c>
      <c r="M1559" s="49">
        <v>0</v>
      </c>
      <c r="N1559" s="49">
        <v>0</v>
      </c>
      <c r="O1559" s="49">
        <f>SUM(P1559:S1559)</f>
        <v>0</v>
      </c>
      <c r="P1559" s="49">
        <v>0</v>
      </c>
      <c r="Q1559" s="49">
        <v>0</v>
      </c>
      <c r="R1559" s="49">
        <v>0</v>
      </c>
      <c r="S1559" s="49">
        <v>0</v>
      </c>
      <c r="T1559" s="317" t="e">
        <f t="shared" si="339"/>
        <v>#DIV/0!</v>
      </c>
      <c r="U1559" s="317" t="e">
        <f t="shared" si="338"/>
        <v>#DIV/0!</v>
      </c>
    </row>
    <row r="1560" spans="1:21" ht="79.5" hidden="1" x14ac:dyDescent="0.25">
      <c r="A1560" s="89" t="s">
        <v>966</v>
      </c>
      <c r="B1560" s="320"/>
      <c r="C1560" s="320"/>
      <c r="D1560" s="49">
        <v>123.6</v>
      </c>
      <c r="E1560" s="49">
        <v>0</v>
      </c>
      <c r="F1560" s="49">
        <v>123.6</v>
      </c>
      <c r="G1560" s="49">
        <v>0</v>
      </c>
      <c r="H1560" s="49">
        <v>0</v>
      </c>
      <c r="I1560" s="49">
        <v>0</v>
      </c>
      <c r="J1560" s="49">
        <f t="shared" si="341"/>
        <v>0</v>
      </c>
      <c r="K1560" s="49">
        <v>0</v>
      </c>
      <c r="L1560" s="49">
        <v>0</v>
      </c>
      <c r="M1560" s="49">
        <v>0</v>
      </c>
      <c r="N1560" s="49">
        <v>0</v>
      </c>
      <c r="O1560" s="49">
        <f t="shared" si="342"/>
        <v>0</v>
      </c>
      <c r="P1560" s="49">
        <v>0</v>
      </c>
      <c r="Q1560" s="49">
        <v>0</v>
      </c>
      <c r="R1560" s="49">
        <v>0</v>
      </c>
      <c r="S1560" s="49">
        <v>0</v>
      </c>
      <c r="T1560" s="317" t="e">
        <f t="shared" si="339"/>
        <v>#DIV/0!</v>
      </c>
      <c r="U1560" s="317" t="e">
        <f t="shared" si="338"/>
        <v>#DIV/0!</v>
      </c>
    </row>
    <row r="1561" spans="1:21" ht="57" hidden="1" x14ac:dyDescent="0.25">
      <c r="A1561" s="89" t="s">
        <v>967</v>
      </c>
      <c r="B1561" s="320"/>
      <c r="C1561" s="320"/>
      <c r="D1561" s="49">
        <v>5767.1</v>
      </c>
      <c r="E1561" s="49">
        <v>0</v>
      </c>
      <c r="F1561" s="49">
        <v>5767.1</v>
      </c>
      <c r="G1561" s="49">
        <v>0</v>
      </c>
      <c r="H1561" s="49">
        <v>0</v>
      </c>
      <c r="I1561" s="49">
        <v>823.1</v>
      </c>
      <c r="J1561" s="49">
        <f t="shared" si="341"/>
        <v>823.1</v>
      </c>
      <c r="K1561" s="49">
        <v>0</v>
      </c>
      <c r="L1561" s="49">
        <f>I1561</f>
        <v>823.1</v>
      </c>
      <c r="M1561" s="49">
        <v>0</v>
      </c>
      <c r="N1561" s="49">
        <v>0</v>
      </c>
      <c r="O1561" s="49">
        <f t="shared" si="342"/>
        <v>354.8</v>
      </c>
      <c r="P1561" s="49">
        <v>0</v>
      </c>
      <c r="Q1561" s="49">
        <v>354.8</v>
      </c>
      <c r="R1561" s="49">
        <v>0</v>
      </c>
      <c r="S1561" s="49">
        <v>0</v>
      </c>
      <c r="T1561" s="317">
        <f t="shared" si="339"/>
        <v>1</v>
      </c>
      <c r="U1561" s="317">
        <f t="shared" si="338"/>
        <v>0.43105333495322562</v>
      </c>
    </row>
    <row r="1562" spans="1:21" ht="68.25" hidden="1" x14ac:dyDescent="0.25">
      <c r="A1562" s="89" t="s">
        <v>968</v>
      </c>
      <c r="B1562" s="320"/>
      <c r="C1562" s="320"/>
      <c r="D1562" s="49">
        <v>6180</v>
      </c>
      <c r="E1562" s="49">
        <v>0</v>
      </c>
      <c r="F1562" s="49">
        <v>6180</v>
      </c>
      <c r="G1562" s="49">
        <v>0</v>
      </c>
      <c r="H1562" s="49">
        <v>0</v>
      </c>
      <c r="I1562" s="49">
        <v>1022.5</v>
      </c>
      <c r="J1562" s="49">
        <f t="shared" si="341"/>
        <v>1022.5</v>
      </c>
      <c r="K1562" s="49">
        <v>0</v>
      </c>
      <c r="L1562" s="49">
        <f>I1562</f>
        <v>1022.5</v>
      </c>
      <c r="M1562" s="49">
        <v>0</v>
      </c>
      <c r="N1562" s="49">
        <v>0</v>
      </c>
      <c r="O1562" s="49">
        <f t="shared" si="342"/>
        <v>767.2</v>
      </c>
      <c r="P1562" s="49">
        <v>0</v>
      </c>
      <c r="Q1562" s="49">
        <v>767.2</v>
      </c>
      <c r="R1562" s="49">
        <v>0</v>
      </c>
      <c r="S1562" s="49">
        <v>0</v>
      </c>
      <c r="T1562" s="317">
        <f t="shared" si="339"/>
        <v>1</v>
      </c>
      <c r="U1562" s="317">
        <f t="shared" si="338"/>
        <v>0.75031784841075799</v>
      </c>
    </row>
    <row r="1563" spans="1:21" ht="79.5" hidden="1" x14ac:dyDescent="0.25">
      <c r="A1563" s="89" t="s">
        <v>969</v>
      </c>
      <c r="B1563" s="320"/>
      <c r="C1563" s="320"/>
      <c r="D1563" s="49">
        <v>926.8</v>
      </c>
      <c r="E1563" s="49">
        <v>0</v>
      </c>
      <c r="F1563" s="49">
        <v>926.8</v>
      </c>
      <c r="G1563" s="49">
        <v>0</v>
      </c>
      <c r="H1563" s="49">
        <v>0</v>
      </c>
      <c r="I1563" s="49">
        <v>0</v>
      </c>
      <c r="J1563" s="49">
        <f t="shared" si="341"/>
        <v>0</v>
      </c>
      <c r="K1563" s="49">
        <v>0</v>
      </c>
      <c r="L1563" s="49">
        <v>0</v>
      </c>
      <c r="M1563" s="49">
        <v>0</v>
      </c>
      <c r="N1563" s="49">
        <v>0</v>
      </c>
      <c r="O1563" s="49">
        <f t="shared" si="342"/>
        <v>0</v>
      </c>
      <c r="P1563" s="49">
        <v>0</v>
      </c>
      <c r="Q1563" s="49">
        <v>0</v>
      </c>
      <c r="R1563" s="49">
        <v>0</v>
      </c>
      <c r="S1563" s="49">
        <v>0</v>
      </c>
      <c r="T1563" s="49" t="e">
        <f t="shared" si="339"/>
        <v>#DIV/0!</v>
      </c>
      <c r="U1563" s="49"/>
    </row>
    <row r="1564" spans="1:21" ht="79.5" hidden="1" x14ac:dyDescent="0.25">
      <c r="A1564" s="89" t="s">
        <v>970</v>
      </c>
      <c r="B1564" s="320"/>
      <c r="C1564" s="320"/>
      <c r="D1564" s="49">
        <v>1138</v>
      </c>
      <c r="E1564" s="49">
        <v>0</v>
      </c>
      <c r="F1564" s="49">
        <v>1138</v>
      </c>
      <c r="G1564" s="49">
        <v>0</v>
      </c>
      <c r="H1564" s="49">
        <v>0</v>
      </c>
      <c r="I1564" s="49">
        <v>0</v>
      </c>
      <c r="J1564" s="49">
        <f t="shared" si="341"/>
        <v>0</v>
      </c>
      <c r="K1564" s="49">
        <v>0</v>
      </c>
      <c r="L1564" s="49">
        <v>0</v>
      </c>
      <c r="M1564" s="49">
        <v>0</v>
      </c>
      <c r="N1564" s="49">
        <v>0</v>
      </c>
      <c r="O1564" s="49">
        <f t="shared" si="342"/>
        <v>0</v>
      </c>
      <c r="P1564" s="49">
        <v>0</v>
      </c>
      <c r="Q1564" s="49">
        <v>0</v>
      </c>
      <c r="R1564" s="49">
        <v>0</v>
      </c>
      <c r="S1564" s="49">
        <v>0</v>
      </c>
      <c r="T1564" s="317" t="e">
        <f t="shared" si="339"/>
        <v>#DIV/0!</v>
      </c>
      <c r="U1564" s="317" t="e">
        <f t="shared" si="338"/>
        <v>#DIV/0!</v>
      </c>
    </row>
    <row r="1565" spans="1:21" ht="45.75" hidden="1" x14ac:dyDescent="0.25">
      <c r="A1565" s="89" t="s">
        <v>971</v>
      </c>
      <c r="B1565" s="320"/>
      <c r="C1565" s="320"/>
      <c r="D1565" s="49">
        <v>26738.6</v>
      </c>
      <c r="E1565" s="49">
        <v>0</v>
      </c>
      <c r="F1565" s="49">
        <v>26738.6</v>
      </c>
      <c r="G1565" s="49">
        <v>0</v>
      </c>
      <c r="H1565" s="49">
        <v>0</v>
      </c>
      <c r="I1565" s="49">
        <v>0</v>
      </c>
      <c r="J1565" s="49">
        <f t="shared" si="341"/>
        <v>0</v>
      </c>
      <c r="K1565" s="49">
        <v>0</v>
      </c>
      <c r="L1565" s="49">
        <v>0</v>
      </c>
      <c r="M1565" s="49">
        <v>0</v>
      </c>
      <c r="N1565" s="49">
        <v>0</v>
      </c>
      <c r="O1565" s="49">
        <f t="shared" si="342"/>
        <v>0</v>
      </c>
      <c r="P1565" s="49">
        <v>0</v>
      </c>
      <c r="Q1565" s="49">
        <v>0</v>
      </c>
      <c r="R1565" s="49">
        <v>0</v>
      </c>
      <c r="S1565" s="49">
        <v>0</v>
      </c>
      <c r="T1565" s="317" t="e">
        <f t="shared" si="339"/>
        <v>#DIV/0!</v>
      </c>
      <c r="U1565" s="317" t="e">
        <f t="shared" si="338"/>
        <v>#DIV/0!</v>
      </c>
    </row>
    <row r="1566" spans="1:21" ht="113.25" hidden="1" x14ac:dyDescent="0.25">
      <c r="A1566" s="89" t="s">
        <v>972</v>
      </c>
      <c r="B1566" s="320"/>
      <c r="C1566" s="320"/>
      <c r="D1566" s="49">
        <v>14831.8</v>
      </c>
      <c r="E1566" s="49">
        <v>0</v>
      </c>
      <c r="F1566" s="49">
        <v>14831.8</v>
      </c>
      <c r="G1566" s="49">
        <v>0</v>
      </c>
      <c r="H1566" s="49">
        <v>0</v>
      </c>
      <c r="I1566" s="49">
        <v>3762</v>
      </c>
      <c r="J1566" s="49">
        <f t="shared" si="341"/>
        <v>3762</v>
      </c>
      <c r="K1566" s="49">
        <v>0</v>
      </c>
      <c r="L1566" s="49">
        <f>I1566</f>
        <v>3762</v>
      </c>
      <c r="M1566" s="49">
        <v>0</v>
      </c>
      <c r="N1566" s="49">
        <v>0</v>
      </c>
      <c r="O1566" s="49">
        <v>3743.3</v>
      </c>
      <c r="P1566" s="49">
        <v>0</v>
      </c>
      <c r="Q1566" s="49">
        <f>O1566</f>
        <v>3743.3</v>
      </c>
      <c r="R1566" s="49">
        <v>0</v>
      </c>
      <c r="S1566" s="49">
        <v>0</v>
      </c>
      <c r="T1566" s="317">
        <f t="shared" si="339"/>
        <v>1</v>
      </c>
      <c r="U1566" s="317">
        <f t="shared" si="338"/>
        <v>0.99502923976608193</v>
      </c>
    </row>
    <row r="1567" spans="1:21" ht="147" hidden="1" x14ac:dyDescent="0.25">
      <c r="A1567" s="89" t="s">
        <v>973</v>
      </c>
      <c r="B1567" s="320"/>
      <c r="C1567" s="320"/>
      <c r="D1567" s="49">
        <v>1065.5</v>
      </c>
      <c r="E1567" s="49">
        <v>0</v>
      </c>
      <c r="F1567" s="49">
        <v>1065.5</v>
      </c>
      <c r="G1567" s="49">
        <v>0</v>
      </c>
      <c r="H1567" s="49">
        <v>0</v>
      </c>
      <c r="I1567" s="49">
        <v>62.7</v>
      </c>
      <c r="J1567" s="49">
        <f t="shared" si="341"/>
        <v>62.7</v>
      </c>
      <c r="K1567" s="49">
        <v>0</v>
      </c>
      <c r="L1567" s="49">
        <f>I1567</f>
        <v>62.7</v>
      </c>
      <c r="M1567" s="49">
        <v>0</v>
      </c>
      <c r="N1567" s="49">
        <v>0</v>
      </c>
      <c r="O1567" s="49">
        <v>60.7</v>
      </c>
      <c r="P1567" s="49">
        <v>0</v>
      </c>
      <c r="Q1567" s="49">
        <f>O1567</f>
        <v>60.7</v>
      </c>
      <c r="R1567" s="49">
        <v>0</v>
      </c>
      <c r="S1567" s="49">
        <v>0</v>
      </c>
      <c r="T1567" s="317">
        <f t="shared" si="339"/>
        <v>1</v>
      </c>
      <c r="U1567" s="317">
        <f t="shared" si="338"/>
        <v>0.96810207336523124</v>
      </c>
    </row>
    <row r="1568" spans="1:21" ht="124.5" hidden="1" x14ac:dyDescent="0.25">
      <c r="A1568" s="89" t="s">
        <v>974</v>
      </c>
      <c r="B1568" s="320"/>
      <c r="C1568" s="320"/>
      <c r="D1568" s="49">
        <v>1189.5999999999999</v>
      </c>
      <c r="E1568" s="49">
        <v>0</v>
      </c>
      <c r="F1568" s="49">
        <v>1189.5999999999999</v>
      </c>
      <c r="G1568" s="49">
        <v>0</v>
      </c>
      <c r="H1568" s="49">
        <v>0</v>
      </c>
      <c r="I1568" s="49">
        <v>208</v>
      </c>
      <c r="J1568" s="49">
        <f t="shared" si="341"/>
        <v>208</v>
      </c>
      <c r="K1568" s="49">
        <v>0</v>
      </c>
      <c r="L1568" s="49">
        <f>I1568</f>
        <v>208</v>
      </c>
      <c r="M1568" s="49">
        <v>0</v>
      </c>
      <c r="N1568" s="49">
        <v>0</v>
      </c>
      <c r="O1568" s="49">
        <v>79.2</v>
      </c>
      <c r="P1568" s="49">
        <v>0</v>
      </c>
      <c r="Q1568" s="49">
        <f>O1568</f>
        <v>79.2</v>
      </c>
      <c r="R1568" s="49">
        <v>0</v>
      </c>
      <c r="S1568" s="49">
        <v>0</v>
      </c>
      <c r="T1568" s="317">
        <f t="shared" si="339"/>
        <v>1</v>
      </c>
      <c r="U1568" s="317">
        <f t="shared" si="338"/>
        <v>0.3807692307692308</v>
      </c>
    </row>
    <row r="1569" spans="1:21" ht="90.75" hidden="1" x14ac:dyDescent="0.25">
      <c r="A1569" s="89" t="s">
        <v>975</v>
      </c>
      <c r="B1569" s="320"/>
      <c r="C1569" s="320"/>
      <c r="D1569" s="49">
        <f>SUM(E1569:H1569)</f>
        <v>2266</v>
      </c>
      <c r="E1569" s="49">
        <v>0</v>
      </c>
      <c r="F1569" s="49">
        <v>2266</v>
      </c>
      <c r="G1569" s="49">
        <v>0</v>
      </c>
      <c r="H1569" s="49">
        <v>0</v>
      </c>
      <c r="I1569" s="49">
        <v>700</v>
      </c>
      <c r="J1569" s="49">
        <f>SUM(K1569:N1569)</f>
        <v>401.8</v>
      </c>
      <c r="K1569" s="49">
        <v>0</v>
      </c>
      <c r="L1569" s="49">
        <v>401.8</v>
      </c>
      <c r="M1569" s="49">
        <v>0</v>
      </c>
      <c r="N1569" s="49">
        <v>0</v>
      </c>
      <c r="O1569" s="49">
        <f>SUM(P1569:S1569)</f>
        <v>401.8</v>
      </c>
      <c r="P1569" s="49">
        <v>0</v>
      </c>
      <c r="Q1569" s="49">
        <v>401.8</v>
      </c>
      <c r="R1569" s="49">
        <v>0</v>
      </c>
      <c r="S1569" s="49">
        <v>0</v>
      </c>
      <c r="T1569" s="317">
        <f t="shared" si="339"/>
        <v>0.57400000000000007</v>
      </c>
      <c r="U1569" s="317">
        <f t="shared" si="338"/>
        <v>1</v>
      </c>
    </row>
    <row r="1570" spans="1:21" ht="34.5" hidden="1" x14ac:dyDescent="0.25">
      <c r="A1570" s="89" t="s">
        <v>976</v>
      </c>
      <c r="B1570" s="320"/>
      <c r="C1570" s="320"/>
      <c r="D1570" s="49">
        <f>SUM(E1570:H1570)</f>
        <v>292</v>
      </c>
      <c r="E1570" s="49">
        <v>0</v>
      </c>
      <c r="F1570" s="49">
        <v>292</v>
      </c>
      <c r="G1570" s="49">
        <v>0</v>
      </c>
      <c r="H1570" s="49">
        <v>0</v>
      </c>
      <c r="I1570" s="49">
        <v>0</v>
      </c>
      <c r="J1570" s="49">
        <f>SUM(K1570:N1570)</f>
        <v>0</v>
      </c>
      <c r="K1570" s="49">
        <v>0</v>
      </c>
      <c r="L1570" s="49">
        <v>0</v>
      </c>
      <c r="M1570" s="49">
        <v>0</v>
      </c>
      <c r="N1570" s="49">
        <v>0</v>
      </c>
      <c r="O1570" s="49">
        <f>SUM(P1570:S1570)</f>
        <v>0</v>
      </c>
      <c r="P1570" s="49">
        <v>0</v>
      </c>
      <c r="Q1570" s="49">
        <v>0</v>
      </c>
      <c r="R1570" s="49">
        <v>0</v>
      </c>
      <c r="S1570" s="49">
        <v>0</v>
      </c>
      <c r="T1570" s="317" t="e">
        <f t="shared" si="339"/>
        <v>#DIV/0!</v>
      </c>
      <c r="U1570" s="317" t="e">
        <f t="shared" si="338"/>
        <v>#DIV/0!</v>
      </c>
    </row>
    <row r="1571" spans="1:21" ht="68.25" hidden="1" x14ac:dyDescent="0.25">
      <c r="A1571" s="89" t="s">
        <v>977</v>
      </c>
      <c r="B1571" s="320"/>
      <c r="C1571" s="320"/>
      <c r="D1571" s="49">
        <f>SUM(E1571:H1571)</f>
        <v>74340</v>
      </c>
      <c r="E1571" s="49">
        <v>0</v>
      </c>
      <c r="F1571" s="49">
        <v>74340</v>
      </c>
      <c r="G1571" s="49">
        <v>0</v>
      </c>
      <c r="H1571" s="49">
        <v>0</v>
      </c>
      <c r="I1571" s="49">
        <v>18909</v>
      </c>
      <c r="J1571" s="49">
        <f>SUM(K1571:N1571)</f>
        <v>16027.8</v>
      </c>
      <c r="K1571" s="49">
        <v>0</v>
      </c>
      <c r="L1571" s="49">
        <v>16027.8</v>
      </c>
      <c r="M1571" s="49">
        <v>0</v>
      </c>
      <c r="N1571" s="49">
        <v>0</v>
      </c>
      <c r="O1571" s="49">
        <f>SUM(P1571:S1571)</f>
        <v>16027.8</v>
      </c>
      <c r="P1571" s="49">
        <v>0</v>
      </c>
      <c r="Q1571" s="49">
        <v>16027.8</v>
      </c>
      <c r="R1571" s="49">
        <v>0</v>
      </c>
      <c r="S1571" s="49">
        <v>0</v>
      </c>
      <c r="T1571" s="317">
        <f t="shared" si="339"/>
        <v>0.84762811359669998</v>
      </c>
      <c r="U1571" s="317">
        <f t="shared" si="338"/>
        <v>1</v>
      </c>
    </row>
    <row r="1572" spans="1:21" ht="135.75" hidden="1" x14ac:dyDescent="0.25">
      <c r="A1572" s="89" t="s">
        <v>978</v>
      </c>
      <c r="B1572" s="320"/>
      <c r="C1572" s="320"/>
      <c r="D1572" s="49">
        <v>770</v>
      </c>
      <c r="E1572" s="49">
        <v>0</v>
      </c>
      <c r="F1572" s="49">
        <v>770</v>
      </c>
      <c r="G1572" s="49">
        <v>0</v>
      </c>
      <c r="H1572" s="49">
        <v>0</v>
      </c>
      <c r="I1572" s="49">
        <v>190.4</v>
      </c>
      <c r="J1572" s="49">
        <f>SUM(K1572:N1572)</f>
        <v>190.4</v>
      </c>
      <c r="K1572" s="49">
        <v>0</v>
      </c>
      <c r="L1572" s="49">
        <f>I1572</f>
        <v>190.4</v>
      </c>
      <c r="M1572" s="49">
        <v>0</v>
      </c>
      <c r="N1572" s="49">
        <v>0</v>
      </c>
      <c r="O1572" s="49">
        <v>190.3</v>
      </c>
      <c r="P1572" s="49">
        <v>0</v>
      </c>
      <c r="Q1572" s="49">
        <f>O1572</f>
        <v>190.3</v>
      </c>
      <c r="R1572" s="49">
        <v>0</v>
      </c>
      <c r="S1572" s="49">
        <v>0</v>
      </c>
      <c r="T1572" s="317">
        <f t="shared" si="339"/>
        <v>1</v>
      </c>
      <c r="U1572" s="317">
        <f t="shared" si="338"/>
        <v>0.99947478991596639</v>
      </c>
    </row>
    <row r="1573" spans="1:21" ht="79.5" hidden="1" x14ac:dyDescent="0.25">
      <c r="A1573" s="89" t="s">
        <v>979</v>
      </c>
      <c r="B1573" s="320"/>
      <c r="C1573" s="320"/>
      <c r="D1573" s="49">
        <f>SUM(E1573:H1573)</f>
        <v>15000</v>
      </c>
      <c r="E1573" s="49">
        <v>0</v>
      </c>
      <c r="F1573" s="49">
        <v>15000</v>
      </c>
      <c r="G1573" s="49">
        <v>0</v>
      </c>
      <c r="H1573" s="49">
        <v>0</v>
      </c>
      <c r="I1573" s="49">
        <v>3757.2</v>
      </c>
      <c r="J1573" s="49">
        <f>SUM(K1573:N1573)</f>
        <v>3687.6</v>
      </c>
      <c r="K1573" s="49">
        <v>0</v>
      </c>
      <c r="L1573" s="49">
        <v>3687.6</v>
      </c>
      <c r="M1573" s="49">
        <v>0</v>
      </c>
      <c r="N1573" s="49">
        <v>0</v>
      </c>
      <c r="O1573" s="49">
        <f>SUM(P1573:S1573)</f>
        <v>3687.6</v>
      </c>
      <c r="P1573" s="49">
        <v>0</v>
      </c>
      <c r="Q1573" s="49">
        <v>3687.6</v>
      </c>
      <c r="R1573" s="49">
        <v>0</v>
      </c>
      <c r="S1573" s="49">
        <v>0</v>
      </c>
      <c r="T1573" s="317">
        <f t="shared" si="339"/>
        <v>0.98147556691152993</v>
      </c>
      <c r="U1573" s="317">
        <f t="shared" si="338"/>
        <v>1</v>
      </c>
    </row>
    <row r="1574" spans="1:21" ht="68.25" hidden="1" x14ac:dyDescent="0.25">
      <c r="A1574" s="89" t="s">
        <v>980</v>
      </c>
      <c r="B1574" s="320"/>
      <c r="C1574" s="320"/>
      <c r="D1574" s="49">
        <v>59842.8</v>
      </c>
      <c r="E1574" s="49">
        <v>0</v>
      </c>
      <c r="F1574" s="49">
        <v>59842.8</v>
      </c>
      <c r="G1574" s="49">
        <v>0</v>
      </c>
      <c r="H1574" s="49">
        <v>0</v>
      </c>
      <c r="I1574" s="49">
        <v>61.7</v>
      </c>
      <c r="J1574" s="49">
        <f t="shared" ref="J1574:J1580" si="343">SUM(K1574:N1574)</f>
        <v>61.7</v>
      </c>
      <c r="K1574" s="49">
        <v>0</v>
      </c>
      <c r="L1574" s="49">
        <f>I1574</f>
        <v>61.7</v>
      </c>
      <c r="M1574" s="49">
        <v>0</v>
      </c>
      <c r="N1574" s="49">
        <v>0</v>
      </c>
      <c r="O1574" s="49">
        <f>SUM(P1574:S1574)</f>
        <v>0</v>
      </c>
      <c r="P1574" s="49">
        <v>0</v>
      </c>
      <c r="Q1574" s="49">
        <v>0</v>
      </c>
      <c r="R1574" s="49">
        <v>0</v>
      </c>
      <c r="S1574" s="49">
        <v>0</v>
      </c>
      <c r="T1574" s="317">
        <f t="shared" si="339"/>
        <v>1</v>
      </c>
      <c r="U1574" s="317">
        <f t="shared" si="338"/>
        <v>0</v>
      </c>
    </row>
    <row r="1575" spans="1:21" ht="57" hidden="1" x14ac:dyDescent="0.25">
      <c r="A1575" s="89" t="s">
        <v>981</v>
      </c>
      <c r="B1575" s="320"/>
      <c r="C1575" s="320"/>
      <c r="D1575" s="49">
        <v>103</v>
      </c>
      <c r="E1575" s="49">
        <v>0</v>
      </c>
      <c r="F1575" s="49">
        <v>103</v>
      </c>
      <c r="G1575" s="49">
        <v>0</v>
      </c>
      <c r="H1575" s="49">
        <v>0</v>
      </c>
      <c r="I1575" s="49">
        <v>0</v>
      </c>
      <c r="J1575" s="49">
        <f t="shared" si="343"/>
        <v>0</v>
      </c>
      <c r="K1575" s="49">
        <v>0</v>
      </c>
      <c r="L1575" s="49">
        <v>0</v>
      </c>
      <c r="M1575" s="49">
        <v>0</v>
      </c>
      <c r="N1575" s="49">
        <v>0</v>
      </c>
      <c r="O1575" s="49">
        <f>SUM(P1575:S1575)</f>
        <v>0</v>
      </c>
      <c r="P1575" s="49">
        <v>0</v>
      </c>
      <c r="Q1575" s="49">
        <v>0</v>
      </c>
      <c r="R1575" s="49">
        <v>0</v>
      </c>
      <c r="S1575" s="49">
        <v>0</v>
      </c>
      <c r="T1575" s="317" t="e">
        <f t="shared" si="339"/>
        <v>#DIV/0!</v>
      </c>
      <c r="U1575" s="317" t="e">
        <f t="shared" si="338"/>
        <v>#DIV/0!</v>
      </c>
    </row>
    <row r="1576" spans="1:21" ht="57" hidden="1" x14ac:dyDescent="0.25">
      <c r="A1576" s="89" t="s">
        <v>982</v>
      </c>
      <c r="B1576" s="320"/>
      <c r="C1576" s="320"/>
      <c r="D1576" s="49">
        <v>2039.2</v>
      </c>
      <c r="E1576" s="49">
        <v>0</v>
      </c>
      <c r="F1576" s="49">
        <v>2039.2</v>
      </c>
      <c r="G1576" s="49">
        <v>0</v>
      </c>
      <c r="H1576" s="49">
        <v>0</v>
      </c>
      <c r="I1576" s="49">
        <v>409.8</v>
      </c>
      <c r="J1576" s="49">
        <f t="shared" si="343"/>
        <v>409.8</v>
      </c>
      <c r="K1576" s="49">
        <v>0</v>
      </c>
      <c r="L1576" s="49">
        <f>I1576</f>
        <v>409.8</v>
      </c>
      <c r="M1576" s="49">
        <v>0</v>
      </c>
      <c r="N1576" s="49">
        <v>0</v>
      </c>
      <c r="O1576" s="49">
        <f t="shared" ref="O1576:O1639" si="344">SUM(P1576:S1576)</f>
        <v>408.6</v>
      </c>
      <c r="P1576" s="49">
        <v>0</v>
      </c>
      <c r="Q1576" s="49">
        <v>408.6</v>
      </c>
      <c r="R1576" s="49">
        <v>0</v>
      </c>
      <c r="S1576" s="49">
        <v>0</v>
      </c>
      <c r="T1576" s="317">
        <f t="shared" si="339"/>
        <v>1</v>
      </c>
      <c r="U1576" s="317">
        <f t="shared" si="338"/>
        <v>0.99707174231332363</v>
      </c>
    </row>
    <row r="1577" spans="1:21" ht="57" hidden="1" x14ac:dyDescent="0.25">
      <c r="A1577" s="89" t="s">
        <v>983</v>
      </c>
      <c r="B1577" s="320"/>
      <c r="C1577" s="320"/>
      <c r="D1577" s="49">
        <v>205.8</v>
      </c>
      <c r="E1577" s="49">
        <v>0</v>
      </c>
      <c r="F1577" s="49">
        <v>205.8</v>
      </c>
      <c r="G1577" s="49">
        <v>0</v>
      </c>
      <c r="H1577" s="49">
        <v>0</v>
      </c>
      <c r="I1577" s="49">
        <v>0</v>
      </c>
      <c r="J1577" s="49">
        <f t="shared" si="343"/>
        <v>0</v>
      </c>
      <c r="K1577" s="49">
        <v>0</v>
      </c>
      <c r="L1577" s="49">
        <v>0</v>
      </c>
      <c r="M1577" s="49">
        <v>0</v>
      </c>
      <c r="N1577" s="49">
        <v>0</v>
      </c>
      <c r="O1577" s="49">
        <f t="shared" si="344"/>
        <v>0</v>
      </c>
      <c r="P1577" s="49">
        <v>0</v>
      </c>
      <c r="Q1577" s="49">
        <v>0</v>
      </c>
      <c r="R1577" s="49">
        <v>0</v>
      </c>
      <c r="S1577" s="49">
        <v>0</v>
      </c>
      <c r="T1577" s="317" t="e">
        <f t="shared" si="339"/>
        <v>#DIV/0!</v>
      </c>
      <c r="U1577" s="317" t="e">
        <f t="shared" si="338"/>
        <v>#DIV/0!</v>
      </c>
    </row>
    <row r="1578" spans="1:21" ht="68.25" hidden="1" x14ac:dyDescent="0.25">
      <c r="A1578" s="89" t="s">
        <v>984</v>
      </c>
      <c r="B1578" s="320"/>
      <c r="C1578" s="320"/>
      <c r="D1578" s="49">
        <v>51.5</v>
      </c>
      <c r="E1578" s="49">
        <v>0</v>
      </c>
      <c r="F1578" s="49">
        <v>51.5</v>
      </c>
      <c r="G1578" s="49">
        <v>0</v>
      </c>
      <c r="H1578" s="49">
        <v>0</v>
      </c>
      <c r="I1578" s="49">
        <v>0</v>
      </c>
      <c r="J1578" s="49">
        <f t="shared" si="343"/>
        <v>0</v>
      </c>
      <c r="K1578" s="49">
        <v>0</v>
      </c>
      <c r="L1578" s="49">
        <v>0</v>
      </c>
      <c r="M1578" s="49">
        <v>0</v>
      </c>
      <c r="N1578" s="49">
        <v>0</v>
      </c>
      <c r="O1578" s="49">
        <f t="shared" si="344"/>
        <v>0</v>
      </c>
      <c r="P1578" s="49">
        <v>0</v>
      </c>
      <c r="Q1578" s="49">
        <v>0</v>
      </c>
      <c r="R1578" s="49">
        <v>0</v>
      </c>
      <c r="S1578" s="49">
        <v>0</v>
      </c>
      <c r="T1578" s="317" t="e">
        <f t="shared" si="339"/>
        <v>#DIV/0!</v>
      </c>
      <c r="U1578" s="317" t="e">
        <f t="shared" si="338"/>
        <v>#DIV/0!</v>
      </c>
    </row>
    <row r="1579" spans="1:21" ht="57" hidden="1" x14ac:dyDescent="0.25">
      <c r="A1579" s="89" t="s">
        <v>985</v>
      </c>
      <c r="B1579" s="320"/>
      <c r="C1579" s="320"/>
      <c r="D1579" s="49">
        <v>1359.4</v>
      </c>
      <c r="E1579" s="49">
        <v>0</v>
      </c>
      <c r="F1579" s="49">
        <v>1359.4</v>
      </c>
      <c r="G1579" s="49">
        <v>0</v>
      </c>
      <c r="H1579" s="49">
        <v>0</v>
      </c>
      <c r="I1579" s="49">
        <v>305.10000000000002</v>
      </c>
      <c r="J1579" s="49">
        <f t="shared" si="343"/>
        <v>305.10000000000002</v>
      </c>
      <c r="K1579" s="49">
        <v>0</v>
      </c>
      <c r="L1579" s="49">
        <f>I1579</f>
        <v>305.10000000000002</v>
      </c>
      <c r="M1579" s="49">
        <v>0</v>
      </c>
      <c r="N1579" s="49">
        <v>0</v>
      </c>
      <c r="O1579" s="49">
        <f t="shared" si="344"/>
        <v>304.3</v>
      </c>
      <c r="P1579" s="49">
        <v>0</v>
      </c>
      <c r="Q1579" s="49">
        <v>304.3</v>
      </c>
      <c r="R1579" s="49">
        <v>0</v>
      </c>
      <c r="S1579" s="49">
        <v>0</v>
      </c>
      <c r="T1579" s="317">
        <f t="shared" si="339"/>
        <v>1</v>
      </c>
      <c r="U1579" s="317">
        <f t="shared" si="338"/>
        <v>0.99737790888233357</v>
      </c>
    </row>
    <row r="1580" spans="1:21" ht="68.25" hidden="1" x14ac:dyDescent="0.25">
      <c r="A1580" s="89" t="s">
        <v>986</v>
      </c>
      <c r="B1580" s="320"/>
      <c r="C1580" s="320"/>
      <c r="D1580" s="49">
        <v>617.79999999999995</v>
      </c>
      <c r="E1580" s="49">
        <v>0</v>
      </c>
      <c r="F1580" s="49">
        <v>617.79999999999995</v>
      </c>
      <c r="G1580" s="49">
        <v>0</v>
      </c>
      <c r="H1580" s="49">
        <v>0</v>
      </c>
      <c r="I1580" s="49">
        <v>123.3</v>
      </c>
      <c r="J1580" s="49">
        <f t="shared" si="343"/>
        <v>123.3</v>
      </c>
      <c r="K1580" s="49">
        <v>0</v>
      </c>
      <c r="L1580" s="49">
        <f>I1580</f>
        <v>123.3</v>
      </c>
      <c r="M1580" s="49">
        <v>0</v>
      </c>
      <c r="N1580" s="49">
        <v>0</v>
      </c>
      <c r="O1580" s="49">
        <f t="shared" si="344"/>
        <v>72.2</v>
      </c>
      <c r="P1580" s="49">
        <v>0</v>
      </c>
      <c r="Q1580" s="49">
        <v>72.2</v>
      </c>
      <c r="R1580" s="49">
        <v>0</v>
      </c>
      <c r="S1580" s="49">
        <v>0</v>
      </c>
      <c r="T1580" s="317">
        <f t="shared" si="339"/>
        <v>1</v>
      </c>
      <c r="U1580" s="317">
        <f t="shared" si="338"/>
        <v>0.58556366585563668</v>
      </c>
    </row>
    <row r="1581" spans="1:21" ht="57" hidden="1" x14ac:dyDescent="0.25">
      <c r="A1581" s="89" t="s">
        <v>987</v>
      </c>
      <c r="B1581" s="320"/>
      <c r="C1581" s="320"/>
      <c r="D1581" s="49">
        <v>18263.7</v>
      </c>
      <c r="E1581" s="49">
        <v>0</v>
      </c>
      <c r="F1581" s="49">
        <v>18263.7</v>
      </c>
      <c r="G1581" s="49">
        <v>0</v>
      </c>
      <c r="H1581" s="49">
        <v>0</v>
      </c>
      <c r="I1581" s="49">
        <v>4063</v>
      </c>
      <c r="J1581" s="49">
        <f>SUM(K1581:N1581)</f>
        <v>4063</v>
      </c>
      <c r="K1581" s="49">
        <v>0</v>
      </c>
      <c r="L1581" s="49">
        <f>I1581</f>
        <v>4063</v>
      </c>
      <c r="M1581" s="49">
        <v>0</v>
      </c>
      <c r="N1581" s="49">
        <v>0</v>
      </c>
      <c r="O1581" s="49">
        <f t="shared" si="344"/>
        <v>4023.6</v>
      </c>
      <c r="P1581" s="49">
        <v>0</v>
      </c>
      <c r="Q1581" s="49">
        <v>4023.6</v>
      </c>
      <c r="R1581" s="49">
        <v>0</v>
      </c>
      <c r="S1581" s="49">
        <v>0</v>
      </c>
      <c r="T1581" s="317">
        <f>J1581/I1581</f>
        <v>1</v>
      </c>
      <c r="U1581" s="317">
        <f>O1581/J1581</f>
        <v>0.99030273197144969</v>
      </c>
    </row>
    <row r="1582" spans="1:21" ht="68.25" hidden="1" x14ac:dyDescent="0.25">
      <c r="A1582" s="89" t="s">
        <v>988</v>
      </c>
      <c r="B1582" s="320"/>
      <c r="C1582" s="320"/>
      <c r="D1582" s="49">
        <v>247.2</v>
      </c>
      <c r="E1582" s="49">
        <v>0</v>
      </c>
      <c r="F1582" s="49">
        <v>247.2</v>
      </c>
      <c r="G1582" s="49">
        <v>0</v>
      </c>
      <c r="H1582" s="49">
        <v>0</v>
      </c>
      <c r="I1582" s="49">
        <v>0</v>
      </c>
      <c r="J1582" s="49">
        <f t="shared" ref="J1582:J1608" si="345">SUM(K1582:N1582)</f>
        <v>0</v>
      </c>
      <c r="K1582" s="49">
        <v>0</v>
      </c>
      <c r="L1582" s="49">
        <v>0</v>
      </c>
      <c r="M1582" s="49">
        <v>0</v>
      </c>
      <c r="N1582" s="49">
        <v>0</v>
      </c>
      <c r="O1582" s="49">
        <f t="shared" si="344"/>
        <v>0</v>
      </c>
      <c r="P1582" s="49">
        <v>0</v>
      </c>
      <c r="Q1582" s="49">
        <v>0</v>
      </c>
      <c r="R1582" s="49">
        <v>0</v>
      </c>
      <c r="S1582" s="49">
        <v>0</v>
      </c>
      <c r="T1582" s="317" t="e">
        <f t="shared" si="339"/>
        <v>#DIV/0!</v>
      </c>
      <c r="U1582" s="317" t="e">
        <f t="shared" si="338"/>
        <v>#DIV/0!</v>
      </c>
    </row>
    <row r="1583" spans="1:21" ht="102" hidden="1" x14ac:dyDescent="0.25">
      <c r="A1583" s="89" t="s">
        <v>989</v>
      </c>
      <c r="B1583" s="320"/>
      <c r="C1583" s="320"/>
      <c r="D1583" s="49">
        <v>939.5</v>
      </c>
      <c r="E1583" s="49">
        <v>0</v>
      </c>
      <c r="F1583" s="49">
        <v>939.5</v>
      </c>
      <c r="G1583" s="49">
        <v>0</v>
      </c>
      <c r="H1583" s="49">
        <v>0</v>
      </c>
      <c r="I1583" s="49">
        <v>0</v>
      </c>
      <c r="J1583" s="49">
        <f t="shared" si="345"/>
        <v>0</v>
      </c>
      <c r="K1583" s="49">
        <v>0</v>
      </c>
      <c r="L1583" s="49">
        <v>0</v>
      </c>
      <c r="M1583" s="49">
        <v>0</v>
      </c>
      <c r="N1583" s="49">
        <v>0</v>
      </c>
      <c r="O1583" s="49">
        <f t="shared" si="344"/>
        <v>0</v>
      </c>
      <c r="P1583" s="49">
        <v>0</v>
      </c>
      <c r="Q1583" s="49">
        <v>0</v>
      </c>
      <c r="R1583" s="49">
        <v>0</v>
      </c>
      <c r="S1583" s="49">
        <v>0</v>
      </c>
      <c r="T1583" s="317" t="e">
        <f>J1583/I1583</f>
        <v>#DIV/0!</v>
      </c>
      <c r="U1583" s="317" t="e">
        <f>O1583/J1583</f>
        <v>#DIV/0!</v>
      </c>
    </row>
    <row r="1584" spans="1:21" ht="90.75" hidden="1" x14ac:dyDescent="0.25">
      <c r="A1584" s="89" t="s">
        <v>990</v>
      </c>
      <c r="B1584" s="320"/>
      <c r="C1584" s="320"/>
      <c r="D1584" s="46">
        <v>54075.7</v>
      </c>
      <c r="E1584" s="46">
        <v>0</v>
      </c>
      <c r="F1584" s="46">
        <v>54075.7</v>
      </c>
      <c r="G1584" s="46">
        <v>0</v>
      </c>
      <c r="H1584" s="46">
        <v>0</v>
      </c>
      <c r="I1584" s="46">
        <v>13389</v>
      </c>
      <c r="J1584" s="49">
        <f t="shared" si="345"/>
        <v>13389</v>
      </c>
      <c r="K1584" s="46">
        <v>0</v>
      </c>
      <c r="L1584" s="46">
        <f t="shared" ref="L1584:L1636" si="346">I1584</f>
        <v>13389</v>
      </c>
      <c r="M1584" s="46">
        <v>0</v>
      </c>
      <c r="N1584" s="46">
        <v>0</v>
      </c>
      <c r="O1584" s="49">
        <f t="shared" si="344"/>
        <v>13145.5</v>
      </c>
      <c r="P1584" s="46">
        <v>0</v>
      </c>
      <c r="Q1584" s="46">
        <v>13145.5</v>
      </c>
      <c r="R1584" s="46">
        <v>0</v>
      </c>
      <c r="S1584" s="46">
        <v>0</v>
      </c>
      <c r="T1584" s="317">
        <f t="shared" si="339"/>
        <v>1</v>
      </c>
      <c r="U1584" s="317">
        <f t="shared" si="338"/>
        <v>0.98181342893419976</v>
      </c>
    </row>
    <row r="1585" spans="1:21" ht="79.5" hidden="1" x14ac:dyDescent="0.25">
      <c r="A1585" s="89" t="s">
        <v>991</v>
      </c>
      <c r="B1585" s="320"/>
      <c r="C1585" s="320"/>
      <c r="D1585" s="46">
        <v>71420.800000000003</v>
      </c>
      <c r="E1585" s="46">
        <v>0</v>
      </c>
      <c r="F1585" s="46">
        <f t="shared" ref="F1585:F1602" si="347">D1585</f>
        <v>71420.800000000003</v>
      </c>
      <c r="G1585" s="46">
        <v>0</v>
      </c>
      <c r="H1585" s="46">
        <v>0</v>
      </c>
      <c r="I1585" s="46">
        <v>15388.8</v>
      </c>
      <c r="J1585" s="49">
        <f t="shared" si="345"/>
        <v>15388.8</v>
      </c>
      <c r="K1585" s="46">
        <v>0</v>
      </c>
      <c r="L1585" s="46">
        <f t="shared" si="346"/>
        <v>15388.8</v>
      </c>
      <c r="M1585" s="46">
        <v>0</v>
      </c>
      <c r="N1585" s="46">
        <v>0</v>
      </c>
      <c r="O1585" s="49">
        <f t="shared" si="344"/>
        <v>13609.7</v>
      </c>
      <c r="P1585" s="46">
        <v>0</v>
      </c>
      <c r="Q1585" s="46">
        <v>13609.7</v>
      </c>
      <c r="R1585" s="46">
        <v>0</v>
      </c>
      <c r="S1585" s="46">
        <v>0</v>
      </c>
      <c r="T1585" s="317">
        <f t="shared" si="339"/>
        <v>1</v>
      </c>
      <c r="U1585" s="317">
        <f t="shared" si="338"/>
        <v>0.88438994593470588</v>
      </c>
    </row>
    <row r="1586" spans="1:21" ht="57" hidden="1" x14ac:dyDescent="0.25">
      <c r="A1586" s="89" t="s">
        <v>992</v>
      </c>
      <c r="B1586" s="320"/>
      <c r="C1586" s="320"/>
      <c r="D1586" s="46">
        <v>114463.7</v>
      </c>
      <c r="E1586" s="46">
        <v>0</v>
      </c>
      <c r="F1586" s="46">
        <f t="shared" si="347"/>
        <v>114463.7</v>
      </c>
      <c r="G1586" s="46">
        <v>0</v>
      </c>
      <c r="H1586" s="46">
        <v>0</v>
      </c>
      <c r="I1586" s="46">
        <v>29769.7</v>
      </c>
      <c r="J1586" s="49">
        <f t="shared" si="345"/>
        <v>29769.7</v>
      </c>
      <c r="K1586" s="46">
        <v>0</v>
      </c>
      <c r="L1586" s="46">
        <f t="shared" si="346"/>
        <v>29769.7</v>
      </c>
      <c r="M1586" s="46">
        <v>0</v>
      </c>
      <c r="N1586" s="46">
        <v>0</v>
      </c>
      <c r="O1586" s="49">
        <f t="shared" si="344"/>
        <v>27567.1</v>
      </c>
      <c r="P1586" s="46">
        <v>0</v>
      </c>
      <c r="Q1586" s="46">
        <v>27567.1</v>
      </c>
      <c r="R1586" s="46">
        <v>0</v>
      </c>
      <c r="S1586" s="46">
        <v>0</v>
      </c>
      <c r="T1586" s="317">
        <f t="shared" si="339"/>
        <v>1</v>
      </c>
      <c r="U1586" s="317">
        <f t="shared" si="338"/>
        <v>0.92601201893200125</v>
      </c>
    </row>
    <row r="1587" spans="1:21" ht="79.5" hidden="1" x14ac:dyDescent="0.25">
      <c r="A1587" s="89" t="s">
        <v>993</v>
      </c>
      <c r="B1587" s="320"/>
      <c r="C1587" s="320"/>
      <c r="D1587" s="46">
        <v>1428.1</v>
      </c>
      <c r="E1587" s="46">
        <v>0</v>
      </c>
      <c r="F1587" s="46">
        <f t="shared" si="347"/>
        <v>1428.1</v>
      </c>
      <c r="G1587" s="46">
        <v>0</v>
      </c>
      <c r="H1587" s="46">
        <v>0</v>
      </c>
      <c r="I1587" s="46">
        <v>324</v>
      </c>
      <c r="J1587" s="49">
        <f t="shared" si="345"/>
        <v>324</v>
      </c>
      <c r="K1587" s="46">
        <v>0</v>
      </c>
      <c r="L1587" s="46">
        <f t="shared" si="346"/>
        <v>324</v>
      </c>
      <c r="M1587" s="46">
        <v>0</v>
      </c>
      <c r="N1587" s="46">
        <v>0</v>
      </c>
      <c r="O1587" s="49">
        <f t="shared" si="344"/>
        <v>323.2</v>
      </c>
      <c r="P1587" s="46">
        <v>0</v>
      </c>
      <c r="Q1587" s="46">
        <v>323.2</v>
      </c>
      <c r="R1587" s="46">
        <v>0</v>
      </c>
      <c r="S1587" s="46">
        <v>0</v>
      </c>
      <c r="T1587" s="317">
        <f t="shared" si="339"/>
        <v>1</v>
      </c>
      <c r="U1587" s="317">
        <f t="shared" si="338"/>
        <v>0.99753086419753079</v>
      </c>
    </row>
    <row r="1588" spans="1:21" ht="79.5" hidden="1" x14ac:dyDescent="0.25">
      <c r="A1588" s="89" t="s">
        <v>994</v>
      </c>
      <c r="B1588" s="320"/>
      <c r="C1588" s="320"/>
      <c r="D1588" s="46">
        <v>1748.8</v>
      </c>
      <c r="E1588" s="46">
        <v>0</v>
      </c>
      <c r="F1588" s="46">
        <f t="shared" si="347"/>
        <v>1748.8</v>
      </c>
      <c r="G1588" s="46">
        <v>0</v>
      </c>
      <c r="H1588" s="46">
        <v>0</v>
      </c>
      <c r="I1588" s="46">
        <v>267.2</v>
      </c>
      <c r="J1588" s="49">
        <f t="shared" si="345"/>
        <v>267.2</v>
      </c>
      <c r="K1588" s="46">
        <v>0</v>
      </c>
      <c r="L1588" s="46">
        <f t="shared" si="346"/>
        <v>267.2</v>
      </c>
      <c r="M1588" s="46">
        <v>0</v>
      </c>
      <c r="N1588" s="46">
        <v>0</v>
      </c>
      <c r="O1588" s="49">
        <f t="shared" si="344"/>
        <v>264.2</v>
      </c>
      <c r="P1588" s="46">
        <v>0</v>
      </c>
      <c r="Q1588" s="46">
        <v>264.2</v>
      </c>
      <c r="R1588" s="46">
        <v>0</v>
      </c>
      <c r="S1588" s="46">
        <v>0</v>
      </c>
      <c r="T1588" s="317">
        <f t="shared" si="339"/>
        <v>1</v>
      </c>
      <c r="U1588" s="317">
        <f t="shared" si="338"/>
        <v>0.98877245508982037</v>
      </c>
    </row>
    <row r="1589" spans="1:21" ht="79.5" hidden="1" x14ac:dyDescent="0.25">
      <c r="A1589" s="89" t="s">
        <v>995</v>
      </c>
      <c r="B1589" s="320"/>
      <c r="C1589" s="320"/>
      <c r="D1589" s="46">
        <v>215.7</v>
      </c>
      <c r="E1589" s="46">
        <v>0</v>
      </c>
      <c r="F1589" s="46">
        <f t="shared" si="347"/>
        <v>215.7</v>
      </c>
      <c r="G1589" s="46">
        <v>0</v>
      </c>
      <c r="H1589" s="46">
        <v>0</v>
      </c>
      <c r="I1589" s="46">
        <v>0</v>
      </c>
      <c r="J1589" s="49">
        <f t="shared" si="345"/>
        <v>0</v>
      </c>
      <c r="K1589" s="46">
        <v>0</v>
      </c>
      <c r="L1589" s="46">
        <f t="shared" si="346"/>
        <v>0</v>
      </c>
      <c r="M1589" s="46">
        <v>0</v>
      </c>
      <c r="N1589" s="46">
        <v>0</v>
      </c>
      <c r="O1589" s="46">
        <f t="shared" si="344"/>
        <v>0</v>
      </c>
      <c r="P1589" s="46">
        <v>0</v>
      </c>
      <c r="Q1589" s="46">
        <v>0</v>
      </c>
      <c r="R1589" s="46">
        <v>0</v>
      </c>
      <c r="S1589" s="46">
        <v>0</v>
      </c>
      <c r="T1589" s="317" t="e">
        <f t="shared" si="339"/>
        <v>#DIV/0!</v>
      </c>
      <c r="U1589" s="317" t="e">
        <f t="shared" si="338"/>
        <v>#DIV/0!</v>
      </c>
    </row>
    <row r="1590" spans="1:21" ht="57" hidden="1" x14ac:dyDescent="0.25">
      <c r="A1590" s="89" t="s">
        <v>996</v>
      </c>
      <c r="B1590" s="320"/>
      <c r="C1590" s="320"/>
      <c r="D1590" s="46">
        <v>190.2</v>
      </c>
      <c r="E1590" s="46">
        <v>0</v>
      </c>
      <c r="F1590" s="46">
        <f t="shared" si="347"/>
        <v>190.2</v>
      </c>
      <c r="G1590" s="46">
        <v>0</v>
      </c>
      <c r="H1590" s="46">
        <v>0</v>
      </c>
      <c r="I1590" s="46">
        <v>55.1</v>
      </c>
      <c r="J1590" s="49">
        <f t="shared" si="345"/>
        <v>55.1</v>
      </c>
      <c r="K1590" s="46">
        <v>0</v>
      </c>
      <c r="L1590" s="46">
        <f t="shared" si="346"/>
        <v>55.1</v>
      </c>
      <c r="M1590" s="46">
        <v>0</v>
      </c>
      <c r="N1590" s="46">
        <v>0</v>
      </c>
      <c r="O1590" s="46">
        <f t="shared" si="344"/>
        <v>53.9</v>
      </c>
      <c r="P1590" s="46">
        <v>0</v>
      </c>
      <c r="Q1590" s="46">
        <v>53.9</v>
      </c>
      <c r="R1590" s="46">
        <v>0</v>
      </c>
      <c r="S1590" s="46">
        <v>0</v>
      </c>
      <c r="T1590" s="317">
        <f t="shared" si="339"/>
        <v>1</v>
      </c>
      <c r="U1590" s="317">
        <f t="shared" si="338"/>
        <v>0.97822141560798548</v>
      </c>
    </row>
    <row r="1591" spans="1:21" ht="57" hidden="1" x14ac:dyDescent="0.25">
      <c r="A1591" s="89" t="s">
        <v>997</v>
      </c>
      <c r="B1591" s="320"/>
      <c r="C1591" s="320"/>
      <c r="D1591" s="46">
        <v>436.3</v>
      </c>
      <c r="E1591" s="46">
        <v>0</v>
      </c>
      <c r="F1591" s="46">
        <f t="shared" si="347"/>
        <v>436.3</v>
      </c>
      <c r="G1591" s="46">
        <v>0</v>
      </c>
      <c r="H1591" s="46">
        <v>0</v>
      </c>
      <c r="I1591" s="46">
        <v>79.5</v>
      </c>
      <c r="J1591" s="49">
        <f t="shared" si="345"/>
        <v>79.5</v>
      </c>
      <c r="K1591" s="46">
        <v>0</v>
      </c>
      <c r="L1591" s="46">
        <f t="shared" si="346"/>
        <v>79.5</v>
      </c>
      <c r="M1591" s="46">
        <v>0</v>
      </c>
      <c r="N1591" s="46">
        <v>0</v>
      </c>
      <c r="O1591" s="46">
        <f t="shared" si="344"/>
        <v>77.099999999999994</v>
      </c>
      <c r="P1591" s="46">
        <v>0</v>
      </c>
      <c r="Q1591" s="46">
        <v>77.099999999999994</v>
      </c>
      <c r="R1591" s="46">
        <v>0</v>
      </c>
      <c r="S1591" s="46">
        <v>0</v>
      </c>
      <c r="T1591" s="317">
        <f t="shared" si="339"/>
        <v>1</v>
      </c>
      <c r="U1591" s="317">
        <f t="shared" si="338"/>
        <v>0.96981132075471688</v>
      </c>
    </row>
    <row r="1592" spans="1:21" ht="45.75" hidden="1" x14ac:dyDescent="0.25">
      <c r="A1592" s="89" t="s">
        <v>998</v>
      </c>
      <c r="B1592" s="320"/>
      <c r="C1592" s="320"/>
      <c r="D1592" s="46">
        <v>43.3</v>
      </c>
      <c r="E1592" s="46">
        <v>0</v>
      </c>
      <c r="F1592" s="46">
        <f t="shared" si="347"/>
        <v>43.3</v>
      </c>
      <c r="G1592" s="46">
        <v>0</v>
      </c>
      <c r="H1592" s="46">
        <v>0</v>
      </c>
      <c r="I1592" s="46">
        <v>0</v>
      </c>
      <c r="J1592" s="49">
        <f t="shared" si="345"/>
        <v>0</v>
      </c>
      <c r="K1592" s="46">
        <v>0</v>
      </c>
      <c r="L1592" s="46">
        <f t="shared" si="346"/>
        <v>0</v>
      </c>
      <c r="M1592" s="46">
        <v>0</v>
      </c>
      <c r="N1592" s="46">
        <v>0</v>
      </c>
      <c r="O1592" s="46">
        <f t="shared" si="344"/>
        <v>0</v>
      </c>
      <c r="P1592" s="46">
        <v>0</v>
      </c>
      <c r="Q1592" s="46">
        <v>0</v>
      </c>
      <c r="R1592" s="46">
        <v>0</v>
      </c>
      <c r="S1592" s="46">
        <v>0</v>
      </c>
      <c r="T1592" s="317" t="e">
        <f t="shared" si="339"/>
        <v>#DIV/0!</v>
      </c>
      <c r="U1592" s="317" t="e">
        <f t="shared" si="338"/>
        <v>#DIV/0!</v>
      </c>
    </row>
    <row r="1593" spans="1:21" ht="34.5" hidden="1" x14ac:dyDescent="0.25">
      <c r="A1593" s="89" t="s">
        <v>999</v>
      </c>
      <c r="B1593" s="320"/>
      <c r="C1593" s="320"/>
      <c r="D1593" s="46">
        <v>14.2</v>
      </c>
      <c r="E1593" s="46">
        <v>0</v>
      </c>
      <c r="F1593" s="46">
        <f t="shared" si="347"/>
        <v>14.2</v>
      </c>
      <c r="G1593" s="46">
        <v>0</v>
      </c>
      <c r="H1593" s="46">
        <v>0</v>
      </c>
      <c r="I1593" s="46">
        <v>0</v>
      </c>
      <c r="J1593" s="49">
        <f t="shared" si="345"/>
        <v>0</v>
      </c>
      <c r="K1593" s="46">
        <v>0</v>
      </c>
      <c r="L1593" s="46">
        <f t="shared" si="346"/>
        <v>0</v>
      </c>
      <c r="M1593" s="46">
        <v>0</v>
      </c>
      <c r="N1593" s="46">
        <v>0</v>
      </c>
      <c r="O1593" s="46">
        <f t="shared" si="344"/>
        <v>0</v>
      </c>
      <c r="P1593" s="46">
        <v>0</v>
      </c>
      <c r="Q1593" s="46">
        <v>0</v>
      </c>
      <c r="R1593" s="46">
        <v>0</v>
      </c>
      <c r="S1593" s="49">
        <v>0</v>
      </c>
      <c r="T1593" s="317" t="e">
        <f t="shared" si="339"/>
        <v>#DIV/0!</v>
      </c>
      <c r="U1593" s="317" t="e">
        <f t="shared" si="338"/>
        <v>#DIV/0!</v>
      </c>
    </row>
    <row r="1594" spans="1:21" ht="68.25" hidden="1" x14ac:dyDescent="0.25">
      <c r="A1594" s="89" t="s">
        <v>1000</v>
      </c>
      <c r="B1594" s="320"/>
      <c r="C1594" s="320"/>
      <c r="D1594" s="46">
        <v>162</v>
      </c>
      <c r="E1594" s="46">
        <v>0</v>
      </c>
      <c r="F1594" s="46">
        <f t="shared" si="347"/>
        <v>162</v>
      </c>
      <c r="G1594" s="46">
        <v>0</v>
      </c>
      <c r="H1594" s="46">
        <v>0</v>
      </c>
      <c r="I1594" s="46">
        <v>24.5</v>
      </c>
      <c r="J1594" s="49">
        <f t="shared" si="345"/>
        <v>24.5</v>
      </c>
      <c r="K1594" s="46">
        <v>0</v>
      </c>
      <c r="L1594" s="46">
        <f t="shared" si="346"/>
        <v>24.5</v>
      </c>
      <c r="M1594" s="46">
        <v>0</v>
      </c>
      <c r="N1594" s="46">
        <v>0</v>
      </c>
      <c r="O1594" s="46">
        <f t="shared" si="344"/>
        <v>23.8</v>
      </c>
      <c r="P1594" s="46">
        <v>0</v>
      </c>
      <c r="Q1594" s="46">
        <v>23.8</v>
      </c>
      <c r="R1594" s="46">
        <v>0</v>
      </c>
      <c r="S1594" s="46">
        <v>0</v>
      </c>
      <c r="T1594" s="317">
        <f t="shared" si="339"/>
        <v>1</v>
      </c>
      <c r="U1594" s="317">
        <f t="shared" si="338"/>
        <v>0.97142857142857142</v>
      </c>
    </row>
    <row r="1595" spans="1:21" ht="68.25" hidden="1" x14ac:dyDescent="0.25">
      <c r="A1595" s="89" t="s">
        <v>1001</v>
      </c>
      <c r="B1595" s="320"/>
      <c r="C1595" s="320"/>
      <c r="D1595" s="46">
        <v>7.1</v>
      </c>
      <c r="E1595" s="46">
        <v>0</v>
      </c>
      <c r="F1595" s="46">
        <f t="shared" si="347"/>
        <v>7.1</v>
      </c>
      <c r="G1595" s="46">
        <v>0</v>
      </c>
      <c r="H1595" s="46">
        <v>0</v>
      </c>
      <c r="I1595" s="46">
        <v>0</v>
      </c>
      <c r="J1595" s="49">
        <f t="shared" si="345"/>
        <v>0</v>
      </c>
      <c r="K1595" s="46">
        <v>0</v>
      </c>
      <c r="L1595" s="46">
        <f t="shared" si="346"/>
        <v>0</v>
      </c>
      <c r="M1595" s="46">
        <v>0</v>
      </c>
      <c r="N1595" s="46">
        <v>0</v>
      </c>
      <c r="O1595" s="46">
        <f t="shared" si="344"/>
        <v>0</v>
      </c>
      <c r="P1595" s="46">
        <v>0</v>
      </c>
      <c r="Q1595" s="46">
        <v>0</v>
      </c>
      <c r="R1595" s="46">
        <v>0</v>
      </c>
      <c r="S1595" s="49">
        <v>0</v>
      </c>
      <c r="T1595" s="317" t="e">
        <f t="shared" si="339"/>
        <v>#DIV/0!</v>
      </c>
      <c r="U1595" s="317" t="e">
        <f t="shared" si="338"/>
        <v>#DIV/0!</v>
      </c>
    </row>
    <row r="1596" spans="1:21" ht="57" hidden="1" x14ac:dyDescent="0.25">
      <c r="A1596" s="89" t="s">
        <v>1002</v>
      </c>
      <c r="B1596" s="320"/>
      <c r="C1596" s="320"/>
      <c r="D1596" s="46">
        <v>2390</v>
      </c>
      <c r="E1596" s="46">
        <v>0</v>
      </c>
      <c r="F1596" s="46">
        <f t="shared" si="347"/>
        <v>2390</v>
      </c>
      <c r="G1596" s="46">
        <v>0</v>
      </c>
      <c r="H1596" s="46">
        <v>0</v>
      </c>
      <c r="I1596" s="46">
        <v>409.8</v>
      </c>
      <c r="J1596" s="49">
        <f t="shared" si="345"/>
        <v>409.8</v>
      </c>
      <c r="K1596" s="46">
        <v>0</v>
      </c>
      <c r="L1596" s="46">
        <f t="shared" si="346"/>
        <v>409.8</v>
      </c>
      <c r="M1596" s="46">
        <v>0</v>
      </c>
      <c r="N1596" s="46">
        <v>0</v>
      </c>
      <c r="O1596" s="46">
        <f t="shared" si="344"/>
        <v>342</v>
      </c>
      <c r="P1596" s="46">
        <v>0</v>
      </c>
      <c r="Q1596" s="46">
        <v>342</v>
      </c>
      <c r="R1596" s="46">
        <v>0</v>
      </c>
      <c r="S1596" s="46">
        <v>0</v>
      </c>
      <c r="T1596" s="317">
        <f t="shared" si="339"/>
        <v>1</v>
      </c>
      <c r="U1596" s="317">
        <f t="shared" si="338"/>
        <v>0.83455344070278181</v>
      </c>
    </row>
    <row r="1597" spans="1:21" ht="45.75" hidden="1" x14ac:dyDescent="0.25">
      <c r="A1597" s="89" t="s">
        <v>1003</v>
      </c>
      <c r="B1597" s="320"/>
      <c r="C1597" s="320"/>
      <c r="D1597" s="46">
        <v>80339.8</v>
      </c>
      <c r="E1597" s="46">
        <v>0</v>
      </c>
      <c r="F1597" s="46">
        <f t="shared" si="347"/>
        <v>80339.8</v>
      </c>
      <c r="G1597" s="46">
        <v>0</v>
      </c>
      <c r="H1597" s="46">
        <v>0</v>
      </c>
      <c r="I1597" s="46">
        <v>0</v>
      </c>
      <c r="J1597" s="49">
        <f t="shared" si="345"/>
        <v>0</v>
      </c>
      <c r="K1597" s="46">
        <v>0</v>
      </c>
      <c r="L1597" s="46">
        <f t="shared" si="346"/>
        <v>0</v>
      </c>
      <c r="M1597" s="46">
        <v>0</v>
      </c>
      <c r="N1597" s="46">
        <v>0</v>
      </c>
      <c r="O1597" s="46">
        <f t="shared" si="344"/>
        <v>0</v>
      </c>
      <c r="P1597" s="46">
        <v>0</v>
      </c>
      <c r="Q1597" s="46">
        <v>0</v>
      </c>
      <c r="R1597" s="46">
        <v>0</v>
      </c>
      <c r="S1597" s="46">
        <v>0</v>
      </c>
      <c r="T1597" s="317" t="e">
        <f t="shared" si="339"/>
        <v>#DIV/0!</v>
      </c>
      <c r="U1597" s="317" t="e">
        <f t="shared" si="338"/>
        <v>#DIV/0!</v>
      </c>
    </row>
    <row r="1598" spans="1:21" ht="34.5" hidden="1" x14ac:dyDescent="0.25">
      <c r="A1598" s="89" t="s">
        <v>1004</v>
      </c>
      <c r="B1598" s="320"/>
      <c r="C1598" s="320"/>
      <c r="D1598" s="46">
        <v>100781.3</v>
      </c>
      <c r="E1598" s="46">
        <v>0</v>
      </c>
      <c r="F1598" s="46">
        <f t="shared" si="347"/>
        <v>100781.3</v>
      </c>
      <c r="G1598" s="46">
        <v>0</v>
      </c>
      <c r="H1598" s="46">
        <v>0</v>
      </c>
      <c r="I1598" s="46">
        <v>25640</v>
      </c>
      <c r="J1598" s="49">
        <f t="shared" si="345"/>
        <v>25640</v>
      </c>
      <c r="K1598" s="46">
        <v>0</v>
      </c>
      <c r="L1598" s="46">
        <f t="shared" si="346"/>
        <v>25640</v>
      </c>
      <c r="M1598" s="46">
        <v>0</v>
      </c>
      <c r="N1598" s="46">
        <v>0</v>
      </c>
      <c r="O1598" s="46">
        <f t="shared" si="344"/>
        <v>25519.200000000001</v>
      </c>
      <c r="P1598" s="46">
        <v>0</v>
      </c>
      <c r="Q1598" s="46">
        <v>25519.200000000001</v>
      </c>
      <c r="R1598" s="46">
        <v>0</v>
      </c>
      <c r="S1598" s="46">
        <v>0</v>
      </c>
      <c r="T1598" s="317">
        <f t="shared" si="339"/>
        <v>1</v>
      </c>
      <c r="U1598" s="317">
        <f t="shared" si="338"/>
        <v>0.9952886115444618</v>
      </c>
    </row>
    <row r="1599" spans="1:21" ht="102" hidden="1" x14ac:dyDescent="0.25">
      <c r="A1599" s="89" t="s">
        <v>1005</v>
      </c>
      <c r="B1599" s="320"/>
      <c r="C1599" s="320"/>
      <c r="D1599" s="46">
        <v>456</v>
      </c>
      <c r="E1599" s="46">
        <v>0</v>
      </c>
      <c r="F1599" s="46">
        <f t="shared" si="347"/>
        <v>456</v>
      </c>
      <c r="G1599" s="46">
        <v>0</v>
      </c>
      <c r="H1599" s="46">
        <v>0</v>
      </c>
      <c r="I1599" s="46">
        <v>59.6</v>
      </c>
      <c r="J1599" s="49">
        <f t="shared" si="345"/>
        <v>59.6</v>
      </c>
      <c r="K1599" s="46">
        <v>0</v>
      </c>
      <c r="L1599" s="46">
        <f t="shared" si="346"/>
        <v>59.6</v>
      </c>
      <c r="M1599" s="46">
        <v>0</v>
      </c>
      <c r="N1599" s="46">
        <v>0</v>
      </c>
      <c r="O1599" s="46">
        <f t="shared" si="344"/>
        <v>59.2</v>
      </c>
      <c r="P1599" s="46">
        <v>0</v>
      </c>
      <c r="Q1599" s="46">
        <v>59.2</v>
      </c>
      <c r="R1599" s="46">
        <v>0</v>
      </c>
      <c r="S1599" s="46">
        <v>0</v>
      </c>
      <c r="T1599" s="317">
        <f t="shared" si="339"/>
        <v>1</v>
      </c>
      <c r="U1599" s="317">
        <f t="shared" si="338"/>
        <v>0.99328859060402686</v>
      </c>
    </row>
    <row r="1600" spans="1:21" ht="79.5" hidden="1" x14ac:dyDescent="0.25">
      <c r="A1600" s="89" t="s">
        <v>1006</v>
      </c>
      <c r="B1600" s="320"/>
      <c r="C1600" s="320"/>
      <c r="D1600" s="46">
        <v>16.2</v>
      </c>
      <c r="E1600" s="46">
        <v>0</v>
      </c>
      <c r="F1600" s="46">
        <f t="shared" si="347"/>
        <v>16.2</v>
      </c>
      <c r="G1600" s="46">
        <v>0</v>
      </c>
      <c r="H1600" s="46">
        <v>0</v>
      </c>
      <c r="I1600" s="46">
        <v>0</v>
      </c>
      <c r="J1600" s="49">
        <f t="shared" si="345"/>
        <v>0</v>
      </c>
      <c r="K1600" s="46">
        <v>0</v>
      </c>
      <c r="L1600" s="46">
        <f t="shared" si="346"/>
        <v>0</v>
      </c>
      <c r="M1600" s="46">
        <v>0</v>
      </c>
      <c r="N1600" s="46">
        <v>0</v>
      </c>
      <c r="O1600" s="46">
        <f t="shared" si="344"/>
        <v>0</v>
      </c>
      <c r="P1600" s="46">
        <v>0</v>
      </c>
      <c r="Q1600" s="46">
        <v>0</v>
      </c>
      <c r="R1600" s="46">
        <v>0</v>
      </c>
      <c r="S1600" s="46">
        <v>0</v>
      </c>
      <c r="T1600" s="317" t="e">
        <f t="shared" ref="T1600:T1663" si="348">J1600/I1600</f>
        <v>#DIV/0!</v>
      </c>
      <c r="U1600" s="317" t="e">
        <f t="shared" ref="U1600:U1616" si="349">O1600/J1600</f>
        <v>#DIV/0!</v>
      </c>
    </row>
    <row r="1601" spans="1:21" ht="79.5" hidden="1" x14ac:dyDescent="0.25">
      <c r="A1601" s="89" t="s">
        <v>1007</v>
      </c>
      <c r="B1601" s="320"/>
      <c r="C1601" s="320"/>
      <c r="D1601" s="46">
        <v>30.9</v>
      </c>
      <c r="E1601" s="46">
        <v>0</v>
      </c>
      <c r="F1601" s="46">
        <f t="shared" si="347"/>
        <v>30.9</v>
      </c>
      <c r="G1601" s="46">
        <v>0</v>
      </c>
      <c r="H1601" s="46">
        <v>0</v>
      </c>
      <c r="I1601" s="46">
        <v>0</v>
      </c>
      <c r="J1601" s="49">
        <f t="shared" si="345"/>
        <v>0</v>
      </c>
      <c r="K1601" s="46">
        <v>0</v>
      </c>
      <c r="L1601" s="46">
        <f t="shared" si="346"/>
        <v>0</v>
      </c>
      <c r="M1601" s="46">
        <v>0</v>
      </c>
      <c r="N1601" s="46">
        <v>0</v>
      </c>
      <c r="O1601" s="46">
        <f t="shared" si="344"/>
        <v>0</v>
      </c>
      <c r="P1601" s="46">
        <v>0</v>
      </c>
      <c r="Q1601" s="46">
        <v>0</v>
      </c>
      <c r="R1601" s="46">
        <v>0</v>
      </c>
      <c r="S1601" s="46">
        <v>0</v>
      </c>
      <c r="T1601" s="317" t="e">
        <f t="shared" si="348"/>
        <v>#DIV/0!</v>
      </c>
      <c r="U1601" s="317" t="e">
        <f t="shared" si="349"/>
        <v>#DIV/0!</v>
      </c>
    </row>
    <row r="1602" spans="1:21" ht="57" hidden="1" x14ac:dyDescent="0.25">
      <c r="A1602" s="89" t="s">
        <v>1008</v>
      </c>
      <c r="B1602" s="320"/>
      <c r="C1602" s="320"/>
      <c r="D1602" s="46">
        <v>3277.4</v>
      </c>
      <c r="E1602" s="46">
        <v>0</v>
      </c>
      <c r="F1602" s="46">
        <f t="shared" si="347"/>
        <v>3277.4</v>
      </c>
      <c r="G1602" s="46">
        <v>0</v>
      </c>
      <c r="H1602" s="46">
        <v>0</v>
      </c>
      <c r="I1602" s="46">
        <v>841.7</v>
      </c>
      <c r="J1602" s="49">
        <f t="shared" si="345"/>
        <v>841.7</v>
      </c>
      <c r="K1602" s="46">
        <v>0</v>
      </c>
      <c r="L1602" s="46">
        <f t="shared" si="346"/>
        <v>841.7</v>
      </c>
      <c r="M1602" s="46">
        <v>0</v>
      </c>
      <c r="N1602" s="46">
        <v>0</v>
      </c>
      <c r="O1602" s="46">
        <f t="shared" si="344"/>
        <v>824.9</v>
      </c>
      <c r="P1602" s="46">
        <v>0</v>
      </c>
      <c r="Q1602" s="46">
        <v>824.9</v>
      </c>
      <c r="R1602" s="46">
        <v>0</v>
      </c>
      <c r="S1602" s="46">
        <v>0</v>
      </c>
      <c r="T1602" s="317">
        <f t="shared" si="348"/>
        <v>1</v>
      </c>
      <c r="U1602" s="317">
        <f t="shared" si="349"/>
        <v>0.98004039443982405</v>
      </c>
    </row>
    <row r="1603" spans="1:21" ht="34.5" hidden="1" x14ac:dyDescent="0.25">
      <c r="A1603" s="89" t="s">
        <v>1009</v>
      </c>
      <c r="B1603" s="320"/>
      <c r="C1603" s="320"/>
      <c r="D1603" s="49">
        <f>SUM(E1603:H1603)</f>
        <v>847</v>
      </c>
      <c r="E1603" s="49">
        <v>0</v>
      </c>
      <c r="F1603" s="49">
        <v>847</v>
      </c>
      <c r="G1603" s="49">
        <v>0</v>
      </c>
      <c r="H1603" s="49">
        <v>0</v>
      </c>
      <c r="I1603" s="49">
        <v>0</v>
      </c>
      <c r="J1603" s="49">
        <f t="shared" si="345"/>
        <v>0</v>
      </c>
      <c r="K1603" s="49">
        <v>0</v>
      </c>
      <c r="L1603" s="49">
        <f t="shared" si="346"/>
        <v>0</v>
      </c>
      <c r="M1603" s="49">
        <v>0</v>
      </c>
      <c r="N1603" s="49">
        <v>0</v>
      </c>
      <c r="O1603" s="49">
        <f t="shared" si="344"/>
        <v>0</v>
      </c>
      <c r="P1603" s="49">
        <v>0</v>
      </c>
      <c r="Q1603" s="49">
        <v>0</v>
      </c>
      <c r="R1603" s="49">
        <v>0</v>
      </c>
      <c r="S1603" s="49">
        <v>0</v>
      </c>
      <c r="T1603" s="317" t="e">
        <f t="shared" si="348"/>
        <v>#DIV/0!</v>
      </c>
      <c r="U1603" s="317" t="e">
        <f t="shared" si="349"/>
        <v>#DIV/0!</v>
      </c>
    </row>
    <row r="1604" spans="1:21" ht="102" hidden="1" x14ac:dyDescent="0.25">
      <c r="A1604" s="313" t="s">
        <v>1010</v>
      </c>
      <c r="B1604" s="312"/>
      <c r="C1604" s="312"/>
      <c r="D1604" s="235">
        <v>2849.8</v>
      </c>
      <c r="E1604" s="235">
        <v>0</v>
      </c>
      <c r="F1604" s="235">
        <f t="shared" ref="F1604:F1628" si="350">D1604</f>
        <v>2849.8</v>
      </c>
      <c r="G1604" s="235">
        <v>0</v>
      </c>
      <c r="H1604" s="235">
        <v>0</v>
      </c>
      <c r="I1604" s="235">
        <v>991.5</v>
      </c>
      <c r="J1604" s="277">
        <f t="shared" si="345"/>
        <v>991.5</v>
      </c>
      <c r="K1604" s="235">
        <v>0</v>
      </c>
      <c r="L1604" s="235">
        <f t="shared" si="346"/>
        <v>991.5</v>
      </c>
      <c r="M1604" s="235">
        <v>0</v>
      </c>
      <c r="N1604" s="235">
        <v>0</v>
      </c>
      <c r="O1604" s="277">
        <f t="shared" si="344"/>
        <v>779.6</v>
      </c>
      <c r="P1604" s="235">
        <v>0</v>
      </c>
      <c r="Q1604" s="235">
        <v>779.6</v>
      </c>
      <c r="R1604" s="235">
        <v>0</v>
      </c>
      <c r="S1604" s="235">
        <v>0</v>
      </c>
      <c r="T1604" s="309">
        <f t="shared" si="348"/>
        <v>1</v>
      </c>
      <c r="U1604" s="309">
        <f t="shared" si="349"/>
        <v>0.78628340897629856</v>
      </c>
    </row>
    <row r="1605" spans="1:21" ht="79.5" hidden="1" x14ac:dyDescent="0.25">
      <c r="A1605" s="313" t="s">
        <v>1011</v>
      </c>
      <c r="B1605" s="312"/>
      <c r="C1605" s="312"/>
      <c r="D1605" s="235">
        <v>11860.2</v>
      </c>
      <c r="E1605" s="235">
        <v>0</v>
      </c>
      <c r="F1605" s="235">
        <f t="shared" si="350"/>
        <v>11860.2</v>
      </c>
      <c r="G1605" s="235">
        <v>0</v>
      </c>
      <c r="H1605" s="235">
        <v>0</v>
      </c>
      <c r="I1605" s="235">
        <v>2714</v>
      </c>
      <c r="J1605" s="277">
        <f t="shared" si="345"/>
        <v>2714</v>
      </c>
      <c r="K1605" s="235">
        <v>0</v>
      </c>
      <c r="L1605" s="235">
        <f t="shared" si="346"/>
        <v>2714</v>
      </c>
      <c r="M1605" s="235">
        <v>0</v>
      </c>
      <c r="N1605" s="235">
        <v>0</v>
      </c>
      <c r="O1605" s="277">
        <f t="shared" si="344"/>
        <v>2397.9</v>
      </c>
      <c r="P1605" s="235">
        <v>0</v>
      </c>
      <c r="Q1605" s="235">
        <v>2397.9</v>
      </c>
      <c r="R1605" s="235">
        <v>0</v>
      </c>
      <c r="S1605" s="235">
        <v>0</v>
      </c>
      <c r="T1605" s="309">
        <f t="shared" si="348"/>
        <v>1</v>
      </c>
      <c r="U1605" s="309">
        <f t="shared" si="349"/>
        <v>0.88352984524686817</v>
      </c>
    </row>
    <row r="1606" spans="1:21" ht="45.75" hidden="1" x14ac:dyDescent="0.25">
      <c r="A1606" s="313" t="s">
        <v>1012</v>
      </c>
      <c r="B1606" s="312"/>
      <c r="C1606" s="312"/>
      <c r="D1606" s="235">
        <v>805.9</v>
      </c>
      <c r="E1606" s="235">
        <v>0</v>
      </c>
      <c r="F1606" s="235">
        <f t="shared" si="350"/>
        <v>805.9</v>
      </c>
      <c r="G1606" s="235">
        <v>0</v>
      </c>
      <c r="H1606" s="235">
        <v>0</v>
      </c>
      <c r="I1606" s="235">
        <v>0</v>
      </c>
      <c r="J1606" s="277">
        <f t="shared" si="345"/>
        <v>0</v>
      </c>
      <c r="K1606" s="235">
        <v>0</v>
      </c>
      <c r="L1606" s="235">
        <f t="shared" si="346"/>
        <v>0</v>
      </c>
      <c r="M1606" s="235">
        <v>0</v>
      </c>
      <c r="N1606" s="235">
        <v>0</v>
      </c>
      <c r="O1606" s="277">
        <f t="shared" si="344"/>
        <v>0</v>
      </c>
      <c r="P1606" s="235">
        <v>0</v>
      </c>
      <c r="Q1606" s="235">
        <v>0</v>
      </c>
      <c r="R1606" s="235">
        <v>0</v>
      </c>
      <c r="S1606" s="235">
        <v>0</v>
      </c>
      <c r="T1606" s="309" t="e">
        <f t="shared" si="348"/>
        <v>#DIV/0!</v>
      </c>
      <c r="U1606" s="309" t="e">
        <f t="shared" si="349"/>
        <v>#DIV/0!</v>
      </c>
    </row>
    <row r="1607" spans="1:21" ht="102" hidden="1" x14ac:dyDescent="0.25">
      <c r="A1607" s="313" t="s">
        <v>1013</v>
      </c>
      <c r="B1607" s="312"/>
      <c r="C1607" s="312"/>
      <c r="D1607" s="235">
        <v>2613.4</v>
      </c>
      <c r="E1607" s="235">
        <v>0</v>
      </c>
      <c r="F1607" s="235">
        <f t="shared" si="350"/>
        <v>2613.4</v>
      </c>
      <c r="G1607" s="235">
        <v>0</v>
      </c>
      <c r="H1607" s="235">
        <v>0</v>
      </c>
      <c r="I1607" s="235">
        <v>321</v>
      </c>
      <c r="J1607" s="277">
        <f t="shared" si="345"/>
        <v>321</v>
      </c>
      <c r="K1607" s="235">
        <v>0</v>
      </c>
      <c r="L1607" s="235">
        <f t="shared" si="346"/>
        <v>321</v>
      </c>
      <c r="M1607" s="235">
        <v>0</v>
      </c>
      <c r="N1607" s="235">
        <v>0</v>
      </c>
      <c r="O1607" s="277">
        <f t="shared" si="344"/>
        <v>305.39999999999998</v>
      </c>
      <c r="P1607" s="235">
        <v>0</v>
      </c>
      <c r="Q1607" s="235">
        <v>305.39999999999998</v>
      </c>
      <c r="R1607" s="235">
        <v>0</v>
      </c>
      <c r="S1607" s="235">
        <v>0</v>
      </c>
      <c r="T1607" s="309">
        <f t="shared" si="348"/>
        <v>1</v>
      </c>
      <c r="U1607" s="309">
        <f t="shared" si="349"/>
        <v>0.95140186915887848</v>
      </c>
    </row>
    <row r="1608" spans="1:21" ht="79.5" hidden="1" x14ac:dyDescent="0.25">
      <c r="A1608" s="313" t="s">
        <v>1014</v>
      </c>
      <c r="B1608" s="312"/>
      <c r="C1608" s="312"/>
      <c r="D1608" s="235">
        <v>41678.6</v>
      </c>
      <c r="E1608" s="235">
        <v>0</v>
      </c>
      <c r="F1608" s="235">
        <f t="shared" si="350"/>
        <v>41678.6</v>
      </c>
      <c r="G1608" s="235">
        <v>0</v>
      </c>
      <c r="H1608" s="235">
        <v>0</v>
      </c>
      <c r="I1608" s="235">
        <v>10363.5</v>
      </c>
      <c r="J1608" s="277">
        <f t="shared" si="345"/>
        <v>10363.5</v>
      </c>
      <c r="K1608" s="235">
        <v>0</v>
      </c>
      <c r="L1608" s="235">
        <f t="shared" si="346"/>
        <v>10363.5</v>
      </c>
      <c r="M1608" s="235">
        <v>0</v>
      </c>
      <c r="N1608" s="235">
        <v>0</v>
      </c>
      <c r="O1608" s="277">
        <f t="shared" si="344"/>
        <v>10285.9</v>
      </c>
      <c r="P1608" s="235">
        <v>0</v>
      </c>
      <c r="Q1608" s="235">
        <v>10285.9</v>
      </c>
      <c r="R1608" s="235">
        <v>0</v>
      </c>
      <c r="S1608" s="235">
        <v>0</v>
      </c>
      <c r="T1608" s="309">
        <f t="shared" si="348"/>
        <v>1</v>
      </c>
      <c r="U1608" s="309">
        <f t="shared" si="349"/>
        <v>0.99251218217783566</v>
      </c>
    </row>
    <row r="1609" spans="1:21" ht="45.75" hidden="1" x14ac:dyDescent="0.25">
      <c r="A1609" s="313" t="s">
        <v>1015</v>
      </c>
      <c r="B1609" s="312"/>
      <c r="C1609" s="312"/>
      <c r="D1609" s="235">
        <v>144834.29999999999</v>
      </c>
      <c r="E1609" s="235">
        <v>0</v>
      </c>
      <c r="F1609" s="235">
        <f t="shared" si="350"/>
        <v>144834.29999999999</v>
      </c>
      <c r="G1609" s="235">
        <v>0</v>
      </c>
      <c r="H1609" s="235">
        <v>0</v>
      </c>
      <c r="I1609" s="235">
        <v>37462</v>
      </c>
      <c r="J1609" s="235">
        <v>0</v>
      </c>
      <c r="K1609" s="235">
        <v>0</v>
      </c>
      <c r="L1609" s="235">
        <f t="shared" si="346"/>
        <v>37462</v>
      </c>
      <c r="M1609" s="235">
        <v>0</v>
      </c>
      <c r="N1609" s="235">
        <v>0</v>
      </c>
      <c r="O1609" s="277">
        <f t="shared" si="344"/>
        <v>37435.599999999999</v>
      </c>
      <c r="P1609" s="235">
        <v>0</v>
      </c>
      <c r="Q1609" s="235">
        <v>37435.599999999999</v>
      </c>
      <c r="R1609" s="235">
        <v>0</v>
      </c>
      <c r="S1609" s="235">
        <v>0</v>
      </c>
      <c r="T1609" s="309">
        <f t="shared" si="348"/>
        <v>0</v>
      </c>
      <c r="U1609" s="309" t="e">
        <f t="shared" si="349"/>
        <v>#DIV/0!</v>
      </c>
    </row>
    <row r="1610" spans="1:21" ht="45.75" hidden="1" x14ac:dyDescent="0.25">
      <c r="A1610" s="313" t="s">
        <v>1016</v>
      </c>
      <c r="B1610" s="312"/>
      <c r="C1610" s="312"/>
      <c r="D1610" s="235">
        <v>350533.8</v>
      </c>
      <c r="E1610" s="235">
        <v>0</v>
      </c>
      <c r="F1610" s="235">
        <f t="shared" si="350"/>
        <v>350533.8</v>
      </c>
      <c r="G1610" s="235">
        <v>0</v>
      </c>
      <c r="H1610" s="235">
        <v>0</v>
      </c>
      <c r="I1610" s="235">
        <v>95770.5</v>
      </c>
      <c r="J1610" s="235">
        <v>0</v>
      </c>
      <c r="K1610" s="235">
        <v>0</v>
      </c>
      <c r="L1610" s="235">
        <f t="shared" si="346"/>
        <v>95770.5</v>
      </c>
      <c r="M1610" s="235">
        <v>0</v>
      </c>
      <c r="N1610" s="235">
        <v>0</v>
      </c>
      <c r="O1610" s="277">
        <f t="shared" si="344"/>
        <v>95498.1</v>
      </c>
      <c r="P1610" s="235">
        <v>0</v>
      </c>
      <c r="Q1610" s="235">
        <v>95498.1</v>
      </c>
      <c r="R1610" s="235">
        <v>0</v>
      </c>
      <c r="S1610" s="235">
        <v>0</v>
      </c>
      <c r="T1610" s="309">
        <f t="shared" si="348"/>
        <v>0</v>
      </c>
      <c r="U1610" s="309" t="e">
        <f t="shared" si="349"/>
        <v>#DIV/0!</v>
      </c>
    </row>
    <row r="1611" spans="1:21" ht="124.5" hidden="1" x14ac:dyDescent="0.25">
      <c r="A1611" s="313" t="s">
        <v>1017</v>
      </c>
      <c r="B1611" s="312"/>
      <c r="C1611" s="312"/>
      <c r="D1611" s="235">
        <v>1450.4</v>
      </c>
      <c r="E1611" s="235">
        <v>0</v>
      </c>
      <c r="F1611" s="235">
        <f t="shared" si="350"/>
        <v>1450.4</v>
      </c>
      <c r="G1611" s="235">
        <v>0</v>
      </c>
      <c r="H1611" s="235">
        <v>0</v>
      </c>
      <c r="I1611" s="235">
        <v>331.2</v>
      </c>
      <c r="J1611" s="235">
        <v>0</v>
      </c>
      <c r="K1611" s="235">
        <v>0</v>
      </c>
      <c r="L1611" s="235">
        <f t="shared" si="346"/>
        <v>331.2</v>
      </c>
      <c r="M1611" s="235">
        <v>0</v>
      </c>
      <c r="N1611" s="235">
        <v>0</v>
      </c>
      <c r="O1611" s="277">
        <f t="shared" si="344"/>
        <v>315.89999999999998</v>
      </c>
      <c r="P1611" s="235">
        <v>0</v>
      </c>
      <c r="Q1611" s="235">
        <v>315.89999999999998</v>
      </c>
      <c r="R1611" s="235">
        <v>0</v>
      </c>
      <c r="S1611" s="235">
        <v>0</v>
      </c>
      <c r="T1611" s="309">
        <f t="shared" si="348"/>
        <v>0</v>
      </c>
      <c r="U1611" s="309" t="e">
        <f t="shared" si="349"/>
        <v>#DIV/0!</v>
      </c>
    </row>
    <row r="1612" spans="1:21" ht="68.25" hidden="1" x14ac:dyDescent="0.25">
      <c r="A1612" s="313" t="s">
        <v>1018</v>
      </c>
      <c r="B1612" s="312"/>
      <c r="C1612" s="312"/>
      <c r="D1612" s="235">
        <v>18.600000000000001</v>
      </c>
      <c r="E1612" s="235">
        <v>0</v>
      </c>
      <c r="F1612" s="235">
        <f t="shared" si="350"/>
        <v>18.600000000000001</v>
      </c>
      <c r="G1612" s="235">
        <v>0</v>
      </c>
      <c r="H1612" s="235">
        <v>0</v>
      </c>
      <c r="I1612" s="235">
        <v>4.7</v>
      </c>
      <c r="J1612" s="235">
        <v>0</v>
      </c>
      <c r="K1612" s="235">
        <v>0</v>
      </c>
      <c r="L1612" s="235">
        <f t="shared" si="346"/>
        <v>4.7</v>
      </c>
      <c r="M1612" s="235">
        <v>0</v>
      </c>
      <c r="N1612" s="235">
        <v>0</v>
      </c>
      <c r="O1612" s="277">
        <f t="shared" si="344"/>
        <v>4.5999999999999996</v>
      </c>
      <c r="P1612" s="235">
        <v>0</v>
      </c>
      <c r="Q1612" s="235">
        <v>4.5999999999999996</v>
      </c>
      <c r="R1612" s="235">
        <v>0</v>
      </c>
      <c r="S1612" s="235">
        <v>0</v>
      </c>
      <c r="T1612" s="309">
        <f t="shared" si="348"/>
        <v>0</v>
      </c>
      <c r="U1612" s="309" t="e">
        <f t="shared" si="349"/>
        <v>#DIV/0!</v>
      </c>
    </row>
    <row r="1613" spans="1:21" ht="113.25" hidden="1" x14ac:dyDescent="0.25">
      <c r="A1613" s="313" t="s">
        <v>1019</v>
      </c>
      <c r="B1613" s="312"/>
      <c r="C1613" s="312"/>
      <c r="D1613" s="235">
        <v>23.3</v>
      </c>
      <c r="E1613" s="235">
        <v>0</v>
      </c>
      <c r="F1613" s="235">
        <f t="shared" si="350"/>
        <v>23.3</v>
      </c>
      <c r="G1613" s="235">
        <v>0</v>
      </c>
      <c r="H1613" s="235">
        <v>0</v>
      </c>
      <c r="I1613" s="235">
        <v>4</v>
      </c>
      <c r="J1613" s="235">
        <v>0</v>
      </c>
      <c r="K1613" s="235">
        <v>0</v>
      </c>
      <c r="L1613" s="235">
        <f t="shared" si="346"/>
        <v>4</v>
      </c>
      <c r="M1613" s="235">
        <v>0</v>
      </c>
      <c r="N1613" s="235">
        <v>0</v>
      </c>
      <c r="O1613" s="277">
        <f t="shared" si="344"/>
        <v>3.5</v>
      </c>
      <c r="P1613" s="235">
        <v>0</v>
      </c>
      <c r="Q1613" s="235">
        <v>3.5</v>
      </c>
      <c r="R1613" s="235">
        <v>0</v>
      </c>
      <c r="S1613" s="235">
        <v>0</v>
      </c>
      <c r="T1613" s="309">
        <f t="shared" si="348"/>
        <v>0</v>
      </c>
      <c r="U1613" s="309" t="e">
        <f t="shared" si="349"/>
        <v>#DIV/0!</v>
      </c>
    </row>
    <row r="1614" spans="1:21" ht="90.75" hidden="1" x14ac:dyDescent="0.25">
      <c r="A1614" s="313" t="s">
        <v>1020</v>
      </c>
      <c r="B1614" s="312"/>
      <c r="C1614" s="312"/>
      <c r="D1614" s="235">
        <v>2019.4</v>
      </c>
      <c r="E1614" s="235">
        <v>0</v>
      </c>
      <c r="F1614" s="235">
        <f t="shared" si="350"/>
        <v>2019.4</v>
      </c>
      <c r="G1614" s="235">
        <v>0</v>
      </c>
      <c r="H1614" s="235">
        <v>0</v>
      </c>
      <c r="I1614" s="235">
        <v>521.70000000000005</v>
      </c>
      <c r="J1614" s="235">
        <v>0</v>
      </c>
      <c r="K1614" s="235">
        <v>0</v>
      </c>
      <c r="L1614" s="235">
        <f t="shared" si="346"/>
        <v>521.70000000000005</v>
      </c>
      <c r="M1614" s="235">
        <v>0</v>
      </c>
      <c r="N1614" s="235">
        <v>0</v>
      </c>
      <c r="O1614" s="277">
        <f t="shared" si="344"/>
        <v>405.7</v>
      </c>
      <c r="P1614" s="235">
        <v>0</v>
      </c>
      <c r="Q1614" s="235">
        <v>405.7</v>
      </c>
      <c r="R1614" s="235">
        <v>0</v>
      </c>
      <c r="S1614" s="235">
        <v>0</v>
      </c>
      <c r="T1614" s="309">
        <f t="shared" si="348"/>
        <v>0</v>
      </c>
      <c r="U1614" s="309" t="e">
        <f t="shared" si="349"/>
        <v>#DIV/0!</v>
      </c>
    </row>
    <row r="1615" spans="1:21" ht="34.5" hidden="1" x14ac:dyDescent="0.25">
      <c r="A1615" s="313" t="s">
        <v>1021</v>
      </c>
      <c r="B1615" s="312"/>
      <c r="C1615" s="312"/>
      <c r="D1615" s="235">
        <v>649.70000000000005</v>
      </c>
      <c r="E1615" s="235">
        <v>0</v>
      </c>
      <c r="F1615" s="235">
        <f t="shared" si="350"/>
        <v>649.70000000000005</v>
      </c>
      <c r="G1615" s="235">
        <v>0</v>
      </c>
      <c r="H1615" s="235">
        <v>0</v>
      </c>
      <c r="I1615" s="235">
        <v>83.2</v>
      </c>
      <c r="J1615" s="235">
        <v>0</v>
      </c>
      <c r="K1615" s="235">
        <v>0</v>
      </c>
      <c r="L1615" s="235">
        <f t="shared" si="346"/>
        <v>83.2</v>
      </c>
      <c r="M1615" s="235">
        <v>0</v>
      </c>
      <c r="N1615" s="235">
        <v>0</v>
      </c>
      <c r="O1615" s="277">
        <f t="shared" si="344"/>
        <v>63.4</v>
      </c>
      <c r="P1615" s="235">
        <v>0</v>
      </c>
      <c r="Q1615" s="235">
        <v>63.4</v>
      </c>
      <c r="R1615" s="235">
        <v>0</v>
      </c>
      <c r="S1615" s="235">
        <v>0</v>
      </c>
      <c r="T1615" s="309">
        <f t="shared" si="348"/>
        <v>0</v>
      </c>
      <c r="U1615" s="309" t="e">
        <f t="shared" si="349"/>
        <v>#DIV/0!</v>
      </c>
    </row>
    <row r="1616" spans="1:21" ht="34.5" hidden="1" x14ac:dyDescent="0.25">
      <c r="A1616" s="313" t="s">
        <v>1022</v>
      </c>
      <c r="B1616" s="312"/>
      <c r="C1616" s="312"/>
      <c r="D1616" s="235">
        <v>1649.6</v>
      </c>
      <c r="E1616" s="235">
        <v>0</v>
      </c>
      <c r="F1616" s="235">
        <f t="shared" si="350"/>
        <v>1649.6</v>
      </c>
      <c r="G1616" s="235">
        <v>0</v>
      </c>
      <c r="H1616" s="235">
        <v>0</v>
      </c>
      <c r="I1616" s="235">
        <v>914</v>
      </c>
      <c r="J1616" s="235">
        <v>0</v>
      </c>
      <c r="K1616" s="235">
        <v>0</v>
      </c>
      <c r="L1616" s="235">
        <f t="shared" si="346"/>
        <v>914</v>
      </c>
      <c r="M1616" s="235">
        <v>0</v>
      </c>
      <c r="N1616" s="235">
        <v>0</v>
      </c>
      <c r="O1616" s="277">
        <f t="shared" si="344"/>
        <v>623.5</v>
      </c>
      <c r="P1616" s="235">
        <v>0</v>
      </c>
      <c r="Q1616" s="235">
        <v>623.5</v>
      </c>
      <c r="R1616" s="235">
        <v>0</v>
      </c>
      <c r="S1616" s="235">
        <v>0</v>
      </c>
      <c r="T1616" s="309">
        <f t="shared" si="348"/>
        <v>0</v>
      </c>
      <c r="U1616" s="309" t="e">
        <f t="shared" si="349"/>
        <v>#DIV/0!</v>
      </c>
    </row>
    <row r="1617" spans="1:21" ht="34.5" hidden="1" x14ac:dyDescent="0.25">
      <c r="A1617" s="313" t="s">
        <v>1023</v>
      </c>
      <c r="B1617" s="312"/>
      <c r="C1617" s="312"/>
      <c r="D1617" s="235">
        <v>6981.6</v>
      </c>
      <c r="E1617" s="235">
        <v>0</v>
      </c>
      <c r="F1617" s="235">
        <f t="shared" si="350"/>
        <v>6981.6</v>
      </c>
      <c r="G1617" s="235">
        <v>0</v>
      </c>
      <c r="H1617" s="235">
        <v>0</v>
      </c>
      <c r="I1617" s="235">
        <v>1695.4</v>
      </c>
      <c r="J1617" s="235">
        <v>0</v>
      </c>
      <c r="K1617" s="235">
        <v>0</v>
      </c>
      <c r="L1617" s="235">
        <f t="shared" si="346"/>
        <v>1695.4</v>
      </c>
      <c r="M1617" s="235">
        <v>0</v>
      </c>
      <c r="N1617" s="235">
        <v>0</v>
      </c>
      <c r="O1617" s="277">
        <f t="shared" si="344"/>
        <v>1604.3</v>
      </c>
      <c r="P1617" s="235">
        <v>0</v>
      </c>
      <c r="Q1617" s="235">
        <v>1604.3</v>
      </c>
      <c r="R1617" s="235">
        <v>0</v>
      </c>
      <c r="S1617" s="235">
        <v>0</v>
      </c>
      <c r="T1617" s="309">
        <f t="shared" si="348"/>
        <v>0</v>
      </c>
      <c r="U1617" s="309" t="e">
        <f>Q1617/J1617</f>
        <v>#DIV/0!</v>
      </c>
    </row>
    <row r="1618" spans="1:21" ht="79.5" hidden="1" x14ac:dyDescent="0.25">
      <c r="A1618" s="313" t="s">
        <v>1024</v>
      </c>
      <c r="B1618" s="312"/>
      <c r="C1618" s="312"/>
      <c r="D1618" s="235">
        <v>1291.7</v>
      </c>
      <c r="E1618" s="235">
        <v>0</v>
      </c>
      <c r="F1618" s="235">
        <f t="shared" si="350"/>
        <v>1291.7</v>
      </c>
      <c r="G1618" s="235">
        <v>0</v>
      </c>
      <c r="H1618" s="235">
        <v>0</v>
      </c>
      <c r="I1618" s="235">
        <v>208.7</v>
      </c>
      <c r="J1618" s="235">
        <v>0</v>
      </c>
      <c r="K1618" s="235">
        <v>0</v>
      </c>
      <c r="L1618" s="235">
        <f t="shared" si="346"/>
        <v>208.7</v>
      </c>
      <c r="M1618" s="235">
        <v>0</v>
      </c>
      <c r="N1618" s="235">
        <v>0</v>
      </c>
      <c r="O1618" s="277">
        <f t="shared" si="344"/>
        <v>208.6</v>
      </c>
      <c r="P1618" s="235">
        <v>0</v>
      </c>
      <c r="Q1618" s="235">
        <v>208.6</v>
      </c>
      <c r="R1618" s="235">
        <v>0</v>
      </c>
      <c r="S1618" s="235">
        <v>0</v>
      </c>
      <c r="T1618" s="309">
        <f t="shared" si="348"/>
        <v>0</v>
      </c>
      <c r="U1618" s="309" t="e">
        <f>Q1618/J1618</f>
        <v>#DIV/0!</v>
      </c>
    </row>
    <row r="1619" spans="1:21" ht="57" hidden="1" x14ac:dyDescent="0.25">
      <c r="A1619" s="313" t="s">
        <v>1025</v>
      </c>
      <c r="B1619" s="312"/>
      <c r="C1619" s="312"/>
      <c r="D1619" s="235">
        <v>21196.3</v>
      </c>
      <c r="E1619" s="235">
        <v>0</v>
      </c>
      <c r="F1619" s="235">
        <f t="shared" si="350"/>
        <v>21196.3</v>
      </c>
      <c r="G1619" s="235">
        <v>0</v>
      </c>
      <c r="H1619" s="235">
        <v>0</v>
      </c>
      <c r="I1619" s="235">
        <v>4802.8</v>
      </c>
      <c r="J1619" s="235">
        <v>0</v>
      </c>
      <c r="K1619" s="235">
        <v>0</v>
      </c>
      <c r="L1619" s="235">
        <f t="shared" si="346"/>
        <v>4802.8</v>
      </c>
      <c r="M1619" s="235">
        <v>0</v>
      </c>
      <c r="N1619" s="235">
        <v>0</v>
      </c>
      <c r="O1619" s="277">
        <f t="shared" si="344"/>
        <v>4197.8</v>
      </c>
      <c r="P1619" s="235">
        <v>0</v>
      </c>
      <c r="Q1619" s="235">
        <v>4197.8</v>
      </c>
      <c r="R1619" s="235">
        <v>0</v>
      </c>
      <c r="S1619" s="235">
        <v>0</v>
      </c>
      <c r="T1619" s="309">
        <f t="shared" si="348"/>
        <v>0</v>
      </c>
      <c r="U1619" s="309" t="e">
        <f>Q1619/J1619</f>
        <v>#DIV/0!</v>
      </c>
    </row>
    <row r="1620" spans="1:21" ht="79.5" hidden="1" x14ac:dyDescent="0.25">
      <c r="A1620" s="313" t="s">
        <v>1026</v>
      </c>
      <c r="B1620" s="312"/>
      <c r="C1620" s="312"/>
      <c r="D1620" s="235">
        <v>32254.400000000001</v>
      </c>
      <c r="E1620" s="235">
        <v>0</v>
      </c>
      <c r="F1620" s="235">
        <f t="shared" si="350"/>
        <v>32254.400000000001</v>
      </c>
      <c r="G1620" s="235">
        <v>0</v>
      </c>
      <c r="H1620" s="235">
        <v>0</v>
      </c>
      <c r="I1620" s="235">
        <v>6624.5</v>
      </c>
      <c r="J1620" s="235">
        <v>0</v>
      </c>
      <c r="K1620" s="235">
        <v>0</v>
      </c>
      <c r="L1620" s="235">
        <f t="shared" si="346"/>
        <v>6624.5</v>
      </c>
      <c r="M1620" s="235">
        <v>0</v>
      </c>
      <c r="N1620" s="235">
        <v>0</v>
      </c>
      <c r="O1620" s="277">
        <f t="shared" si="344"/>
        <v>6586.4</v>
      </c>
      <c r="P1620" s="235">
        <v>0</v>
      </c>
      <c r="Q1620" s="235">
        <v>6586.4</v>
      </c>
      <c r="R1620" s="235">
        <v>0</v>
      </c>
      <c r="S1620" s="235">
        <v>0</v>
      </c>
      <c r="T1620" s="309">
        <f t="shared" si="348"/>
        <v>0</v>
      </c>
      <c r="U1620" s="309" t="e">
        <f>Q1620/J1620</f>
        <v>#DIV/0!</v>
      </c>
    </row>
    <row r="1621" spans="1:21" ht="23.25" hidden="1" x14ac:dyDescent="0.25">
      <c r="A1621" s="313" t="s">
        <v>1027</v>
      </c>
      <c r="B1621" s="312"/>
      <c r="C1621" s="312"/>
      <c r="D1621" s="235">
        <v>11456</v>
      </c>
      <c r="E1621" s="235">
        <v>0</v>
      </c>
      <c r="F1621" s="235">
        <f t="shared" si="350"/>
        <v>11456</v>
      </c>
      <c r="G1621" s="235">
        <v>0</v>
      </c>
      <c r="H1621" s="235">
        <v>0</v>
      </c>
      <c r="I1621" s="235">
        <v>1984</v>
      </c>
      <c r="J1621" s="235">
        <v>0</v>
      </c>
      <c r="K1621" s="235">
        <v>0</v>
      </c>
      <c r="L1621" s="235">
        <f t="shared" si="346"/>
        <v>1984</v>
      </c>
      <c r="M1621" s="235">
        <v>0</v>
      </c>
      <c r="N1621" s="235">
        <v>0</v>
      </c>
      <c r="O1621" s="277">
        <f t="shared" si="344"/>
        <v>1969.7</v>
      </c>
      <c r="P1621" s="235">
        <v>0</v>
      </c>
      <c r="Q1621" s="235">
        <v>1969.7</v>
      </c>
      <c r="R1621" s="235">
        <v>0</v>
      </c>
      <c r="S1621" s="235">
        <v>0</v>
      </c>
      <c r="T1621" s="309">
        <f t="shared" si="348"/>
        <v>0</v>
      </c>
      <c r="U1621" s="309" t="e">
        <f>Q1621/J1621</f>
        <v>#DIV/0!</v>
      </c>
    </row>
    <row r="1622" spans="1:21" ht="45.75" hidden="1" x14ac:dyDescent="0.25">
      <c r="A1622" s="313" t="s">
        <v>1028</v>
      </c>
      <c r="B1622" s="312"/>
      <c r="C1622" s="312"/>
      <c r="D1622" s="235">
        <v>803.4</v>
      </c>
      <c r="E1622" s="235">
        <v>0</v>
      </c>
      <c r="F1622" s="235">
        <f t="shared" si="350"/>
        <v>803.4</v>
      </c>
      <c r="G1622" s="235">
        <v>0</v>
      </c>
      <c r="H1622" s="235">
        <v>0</v>
      </c>
      <c r="I1622" s="235">
        <v>0</v>
      </c>
      <c r="J1622" s="235">
        <v>0</v>
      </c>
      <c r="K1622" s="235">
        <v>0</v>
      </c>
      <c r="L1622" s="235">
        <f t="shared" si="346"/>
        <v>0</v>
      </c>
      <c r="M1622" s="235">
        <v>0</v>
      </c>
      <c r="N1622" s="235">
        <v>0</v>
      </c>
      <c r="O1622" s="235">
        <f t="shared" si="344"/>
        <v>0</v>
      </c>
      <c r="P1622" s="235">
        <v>0</v>
      </c>
      <c r="Q1622" s="235">
        <v>0</v>
      </c>
      <c r="R1622" s="235">
        <v>0</v>
      </c>
      <c r="S1622" s="235">
        <v>0</v>
      </c>
      <c r="T1622" s="309" t="e">
        <f t="shared" si="348"/>
        <v>#DIV/0!</v>
      </c>
      <c r="U1622" s="309" t="e">
        <f>O1622/J1622</f>
        <v>#DIV/0!</v>
      </c>
    </row>
    <row r="1623" spans="1:21" ht="79.5" hidden="1" x14ac:dyDescent="0.25">
      <c r="A1623" s="313" t="s">
        <v>1029</v>
      </c>
      <c r="B1623" s="312"/>
      <c r="C1623" s="312"/>
      <c r="D1623" s="235">
        <v>370.6</v>
      </c>
      <c r="E1623" s="235">
        <v>0</v>
      </c>
      <c r="F1623" s="235">
        <f t="shared" si="350"/>
        <v>370.6</v>
      </c>
      <c r="G1623" s="235">
        <v>0</v>
      </c>
      <c r="H1623" s="235">
        <v>0</v>
      </c>
      <c r="I1623" s="235">
        <v>234.1</v>
      </c>
      <c r="J1623" s="235">
        <v>0</v>
      </c>
      <c r="K1623" s="235">
        <v>0</v>
      </c>
      <c r="L1623" s="235">
        <f t="shared" si="346"/>
        <v>234.1</v>
      </c>
      <c r="M1623" s="235">
        <v>0</v>
      </c>
      <c r="N1623" s="235">
        <v>0</v>
      </c>
      <c r="O1623" s="235">
        <f t="shared" si="344"/>
        <v>172.2</v>
      </c>
      <c r="P1623" s="235">
        <v>0</v>
      </c>
      <c r="Q1623" s="235">
        <v>172.2</v>
      </c>
      <c r="R1623" s="235">
        <v>0</v>
      </c>
      <c r="S1623" s="235">
        <v>0</v>
      </c>
      <c r="T1623" s="309">
        <f t="shared" si="348"/>
        <v>0</v>
      </c>
      <c r="U1623" s="309" t="e">
        <f t="shared" ref="U1623:U1636" si="351">Q1623/J1623</f>
        <v>#DIV/0!</v>
      </c>
    </row>
    <row r="1624" spans="1:21" ht="68.25" hidden="1" x14ac:dyDescent="0.25">
      <c r="A1624" s="313" t="s">
        <v>1030</v>
      </c>
      <c r="B1624" s="312"/>
      <c r="C1624" s="312"/>
      <c r="D1624" s="235">
        <v>370.6</v>
      </c>
      <c r="E1624" s="235">
        <v>0</v>
      </c>
      <c r="F1624" s="235">
        <f t="shared" si="350"/>
        <v>370.6</v>
      </c>
      <c r="G1624" s="235">
        <v>0</v>
      </c>
      <c r="H1624" s="235">
        <v>0</v>
      </c>
      <c r="I1624" s="235">
        <v>28</v>
      </c>
      <c r="J1624" s="235">
        <v>0</v>
      </c>
      <c r="K1624" s="235">
        <v>0</v>
      </c>
      <c r="L1624" s="235">
        <f t="shared" si="346"/>
        <v>28</v>
      </c>
      <c r="M1624" s="235">
        <v>0</v>
      </c>
      <c r="N1624" s="235">
        <v>0</v>
      </c>
      <c r="O1624" s="235">
        <f t="shared" si="344"/>
        <v>27.9</v>
      </c>
      <c r="P1624" s="235">
        <v>0</v>
      </c>
      <c r="Q1624" s="235">
        <v>27.9</v>
      </c>
      <c r="R1624" s="235">
        <v>0</v>
      </c>
      <c r="S1624" s="235">
        <v>0</v>
      </c>
      <c r="T1624" s="309">
        <f t="shared" si="348"/>
        <v>0</v>
      </c>
      <c r="U1624" s="309" t="e">
        <f t="shared" si="351"/>
        <v>#DIV/0!</v>
      </c>
    </row>
    <row r="1625" spans="1:21" ht="45.75" hidden="1" x14ac:dyDescent="0.25">
      <c r="A1625" s="313" t="s">
        <v>1031</v>
      </c>
      <c r="B1625" s="312"/>
      <c r="C1625" s="312"/>
      <c r="D1625" s="235">
        <v>8688.4</v>
      </c>
      <c r="E1625" s="235">
        <v>0</v>
      </c>
      <c r="F1625" s="235">
        <f t="shared" si="350"/>
        <v>8688.4</v>
      </c>
      <c r="G1625" s="235">
        <v>0</v>
      </c>
      <c r="H1625" s="235">
        <v>0</v>
      </c>
      <c r="I1625" s="235">
        <v>799.9</v>
      </c>
      <c r="J1625" s="235">
        <v>0</v>
      </c>
      <c r="K1625" s="235">
        <v>0</v>
      </c>
      <c r="L1625" s="235">
        <f t="shared" si="346"/>
        <v>799.9</v>
      </c>
      <c r="M1625" s="235">
        <v>0</v>
      </c>
      <c r="N1625" s="235">
        <v>0</v>
      </c>
      <c r="O1625" s="235">
        <f t="shared" si="344"/>
        <v>446.8</v>
      </c>
      <c r="P1625" s="235">
        <v>0</v>
      </c>
      <c r="Q1625" s="235">
        <v>446.8</v>
      </c>
      <c r="R1625" s="235">
        <v>0</v>
      </c>
      <c r="S1625" s="235">
        <v>0</v>
      </c>
      <c r="T1625" s="309">
        <f t="shared" si="348"/>
        <v>0</v>
      </c>
      <c r="U1625" s="309" t="e">
        <f t="shared" si="351"/>
        <v>#DIV/0!</v>
      </c>
    </row>
    <row r="1626" spans="1:21" ht="102" hidden="1" x14ac:dyDescent="0.25">
      <c r="A1626" s="313" t="s">
        <v>1032</v>
      </c>
      <c r="B1626" s="312"/>
      <c r="C1626" s="312"/>
      <c r="D1626" s="235">
        <v>32410</v>
      </c>
      <c r="E1626" s="235">
        <v>0</v>
      </c>
      <c r="F1626" s="235">
        <f t="shared" si="350"/>
        <v>32410</v>
      </c>
      <c r="G1626" s="235">
        <v>0</v>
      </c>
      <c r="H1626" s="235">
        <v>0</v>
      </c>
      <c r="I1626" s="235">
        <v>8336.7000000000007</v>
      </c>
      <c r="J1626" s="235">
        <v>0</v>
      </c>
      <c r="K1626" s="235">
        <v>0</v>
      </c>
      <c r="L1626" s="235">
        <f t="shared" si="346"/>
        <v>8336.7000000000007</v>
      </c>
      <c r="M1626" s="235">
        <v>0</v>
      </c>
      <c r="N1626" s="235">
        <v>0</v>
      </c>
      <c r="O1626" s="235">
        <f t="shared" si="344"/>
        <v>6685.7</v>
      </c>
      <c r="P1626" s="235">
        <v>0</v>
      </c>
      <c r="Q1626" s="235">
        <v>6685.7</v>
      </c>
      <c r="R1626" s="235">
        <v>0</v>
      </c>
      <c r="S1626" s="235">
        <v>0</v>
      </c>
      <c r="T1626" s="309">
        <f t="shared" si="348"/>
        <v>0</v>
      </c>
      <c r="U1626" s="309" t="e">
        <f t="shared" si="351"/>
        <v>#DIV/0!</v>
      </c>
    </row>
    <row r="1627" spans="1:21" ht="113.25" hidden="1" x14ac:dyDescent="0.25">
      <c r="A1627" s="313" t="s">
        <v>1033</v>
      </c>
      <c r="B1627" s="312"/>
      <c r="C1627" s="312"/>
      <c r="D1627" s="235">
        <v>5940.7</v>
      </c>
      <c r="E1627" s="235">
        <v>0</v>
      </c>
      <c r="F1627" s="235">
        <f t="shared" si="350"/>
        <v>5940.7</v>
      </c>
      <c r="G1627" s="235">
        <v>0</v>
      </c>
      <c r="H1627" s="235">
        <v>0</v>
      </c>
      <c r="I1627" s="235">
        <v>2810</v>
      </c>
      <c r="J1627" s="235">
        <v>0</v>
      </c>
      <c r="K1627" s="235">
        <v>0</v>
      </c>
      <c r="L1627" s="235">
        <f t="shared" si="346"/>
        <v>2810</v>
      </c>
      <c r="M1627" s="235">
        <v>0</v>
      </c>
      <c r="N1627" s="235">
        <v>0</v>
      </c>
      <c r="O1627" s="235">
        <f t="shared" si="344"/>
        <v>2682.6</v>
      </c>
      <c r="P1627" s="235">
        <v>0</v>
      </c>
      <c r="Q1627" s="235">
        <v>2682.6</v>
      </c>
      <c r="R1627" s="235">
        <v>0</v>
      </c>
      <c r="S1627" s="235">
        <v>0</v>
      </c>
      <c r="T1627" s="309">
        <f t="shared" si="348"/>
        <v>0</v>
      </c>
      <c r="U1627" s="309" t="e">
        <f t="shared" si="351"/>
        <v>#DIV/0!</v>
      </c>
    </row>
    <row r="1628" spans="1:21" ht="147" hidden="1" x14ac:dyDescent="0.25">
      <c r="A1628" s="313" t="s">
        <v>1034</v>
      </c>
      <c r="B1628" s="312"/>
      <c r="C1628" s="312"/>
      <c r="D1628" s="235">
        <v>17500</v>
      </c>
      <c r="E1628" s="235">
        <v>0</v>
      </c>
      <c r="F1628" s="235">
        <f t="shared" si="350"/>
        <v>17500</v>
      </c>
      <c r="G1628" s="235">
        <v>0</v>
      </c>
      <c r="H1628" s="235">
        <v>0</v>
      </c>
      <c r="I1628" s="235">
        <v>4707</v>
      </c>
      <c r="J1628" s="235">
        <v>0</v>
      </c>
      <c r="K1628" s="235">
        <v>0</v>
      </c>
      <c r="L1628" s="235">
        <f t="shared" si="346"/>
        <v>4707</v>
      </c>
      <c r="M1628" s="235">
        <v>0</v>
      </c>
      <c r="N1628" s="235">
        <v>0</v>
      </c>
      <c r="O1628" s="235">
        <f t="shared" si="344"/>
        <v>4678.1000000000004</v>
      </c>
      <c r="P1628" s="235">
        <v>0</v>
      </c>
      <c r="Q1628" s="235">
        <v>4678.1000000000004</v>
      </c>
      <c r="R1628" s="235">
        <v>0</v>
      </c>
      <c r="S1628" s="235">
        <v>0</v>
      </c>
      <c r="T1628" s="309">
        <f t="shared" si="348"/>
        <v>0</v>
      </c>
      <c r="U1628" s="309" t="e">
        <f t="shared" si="351"/>
        <v>#DIV/0!</v>
      </c>
    </row>
    <row r="1629" spans="1:21" ht="34.5" hidden="1" x14ac:dyDescent="0.25">
      <c r="A1629" s="313" t="s">
        <v>1035</v>
      </c>
      <c r="B1629" s="312"/>
      <c r="C1629" s="312"/>
      <c r="D1629" s="277">
        <f>SUM(E1629:H1629)</f>
        <v>15190</v>
      </c>
      <c r="E1629" s="277">
        <v>0</v>
      </c>
      <c r="F1629" s="277">
        <v>15190</v>
      </c>
      <c r="G1629" s="277">
        <v>0</v>
      </c>
      <c r="H1629" s="277">
        <v>0</v>
      </c>
      <c r="I1629" s="49">
        <v>0</v>
      </c>
      <c r="J1629" s="277">
        <f>SUM(K1629:N1629)</f>
        <v>0</v>
      </c>
      <c r="K1629" s="277">
        <v>0</v>
      </c>
      <c r="L1629" s="277">
        <f t="shared" si="346"/>
        <v>0</v>
      </c>
      <c r="M1629" s="277">
        <v>0</v>
      </c>
      <c r="N1629" s="277">
        <v>0</v>
      </c>
      <c r="O1629" s="235">
        <f t="shared" ca="1" si="344"/>
        <v>0</v>
      </c>
      <c r="P1629" s="277">
        <v>0</v>
      </c>
      <c r="Q1629" s="277">
        <f ca="1">SUM(P1629:S1629)</f>
        <v>0</v>
      </c>
      <c r="R1629" s="277">
        <v>0</v>
      </c>
      <c r="S1629" s="277">
        <v>0</v>
      </c>
      <c r="T1629" s="309" t="e">
        <f t="shared" si="348"/>
        <v>#DIV/0!</v>
      </c>
      <c r="U1629" s="309" t="e">
        <f t="shared" ca="1" si="351"/>
        <v>#DIV/0!</v>
      </c>
    </row>
    <row r="1630" spans="1:21" ht="45.75" hidden="1" x14ac:dyDescent="0.25">
      <c r="A1630" s="313" t="s">
        <v>1036</v>
      </c>
      <c r="B1630" s="312"/>
      <c r="C1630" s="312"/>
      <c r="D1630" s="235">
        <v>1009.4</v>
      </c>
      <c r="E1630" s="235">
        <v>0</v>
      </c>
      <c r="F1630" s="235">
        <f>D1630</f>
        <v>1009.4</v>
      </c>
      <c r="G1630" s="235">
        <v>0</v>
      </c>
      <c r="H1630" s="235">
        <v>0</v>
      </c>
      <c r="I1630" s="235">
        <v>0</v>
      </c>
      <c r="J1630" s="235">
        <v>0</v>
      </c>
      <c r="K1630" s="235">
        <v>0</v>
      </c>
      <c r="L1630" s="235">
        <f t="shared" si="346"/>
        <v>0</v>
      </c>
      <c r="M1630" s="235">
        <v>0</v>
      </c>
      <c r="N1630" s="235">
        <v>0</v>
      </c>
      <c r="O1630" s="235">
        <f t="shared" ca="1" si="344"/>
        <v>0</v>
      </c>
      <c r="P1630" s="235">
        <v>0</v>
      </c>
      <c r="Q1630" s="277">
        <f ca="1">SUM(P1630:S1630)</f>
        <v>0</v>
      </c>
      <c r="R1630" s="235">
        <v>0</v>
      </c>
      <c r="S1630" s="235">
        <v>0</v>
      </c>
      <c r="T1630" s="309" t="e">
        <f t="shared" si="348"/>
        <v>#DIV/0!</v>
      </c>
      <c r="U1630" s="309" t="e">
        <f t="shared" ca="1" si="351"/>
        <v>#DIV/0!</v>
      </c>
    </row>
    <row r="1631" spans="1:21" ht="45.75" hidden="1" x14ac:dyDescent="0.25">
      <c r="A1631" s="313" t="s">
        <v>1037</v>
      </c>
      <c r="B1631" s="312"/>
      <c r="C1631" s="312"/>
      <c r="D1631" s="235">
        <v>4326</v>
      </c>
      <c r="E1631" s="235">
        <v>0</v>
      </c>
      <c r="F1631" s="235">
        <f>D1631</f>
        <v>4326</v>
      </c>
      <c r="G1631" s="235">
        <v>0</v>
      </c>
      <c r="H1631" s="235">
        <v>0</v>
      </c>
      <c r="I1631" s="235">
        <v>1006.5</v>
      </c>
      <c r="J1631" s="235">
        <v>0</v>
      </c>
      <c r="K1631" s="235">
        <v>0</v>
      </c>
      <c r="L1631" s="235">
        <f t="shared" si="346"/>
        <v>1006.5</v>
      </c>
      <c r="M1631" s="235">
        <v>0</v>
      </c>
      <c r="N1631" s="235">
        <v>0</v>
      </c>
      <c r="O1631" s="235">
        <f t="shared" si="344"/>
        <v>991.7</v>
      </c>
      <c r="P1631" s="235">
        <v>0</v>
      </c>
      <c r="Q1631" s="235">
        <v>991.7</v>
      </c>
      <c r="R1631" s="235">
        <v>0</v>
      </c>
      <c r="S1631" s="235">
        <v>0</v>
      </c>
      <c r="T1631" s="309">
        <f t="shared" si="348"/>
        <v>0</v>
      </c>
      <c r="U1631" s="309" t="e">
        <f t="shared" si="351"/>
        <v>#DIV/0!</v>
      </c>
    </row>
    <row r="1632" spans="1:21" ht="23.25" hidden="1" x14ac:dyDescent="0.25">
      <c r="A1632" s="313" t="s">
        <v>1038</v>
      </c>
      <c r="B1632" s="312"/>
      <c r="C1632" s="312"/>
      <c r="D1632" s="235">
        <v>77.099999999999994</v>
      </c>
      <c r="E1632" s="235">
        <v>0</v>
      </c>
      <c r="F1632" s="235">
        <f>D1632</f>
        <v>77.099999999999994</v>
      </c>
      <c r="G1632" s="235">
        <v>0</v>
      </c>
      <c r="H1632" s="235">
        <v>0</v>
      </c>
      <c r="I1632" s="235">
        <v>35.9</v>
      </c>
      <c r="J1632" s="235">
        <v>0</v>
      </c>
      <c r="K1632" s="235">
        <v>0</v>
      </c>
      <c r="L1632" s="235">
        <f t="shared" si="346"/>
        <v>35.9</v>
      </c>
      <c r="M1632" s="235">
        <v>0</v>
      </c>
      <c r="N1632" s="235">
        <v>0</v>
      </c>
      <c r="O1632" s="235">
        <f t="shared" ca="1" si="344"/>
        <v>0</v>
      </c>
      <c r="P1632" s="235">
        <v>0</v>
      </c>
      <c r="Q1632" s="235">
        <f ca="1">SUM(P1632:S1632)</f>
        <v>0</v>
      </c>
      <c r="R1632" s="235">
        <v>0</v>
      </c>
      <c r="S1632" s="235">
        <v>0</v>
      </c>
      <c r="T1632" s="309">
        <f t="shared" si="348"/>
        <v>0</v>
      </c>
      <c r="U1632" s="309" t="e">
        <f t="shared" ca="1" si="351"/>
        <v>#DIV/0!</v>
      </c>
    </row>
    <row r="1633" spans="1:21" ht="90.75" hidden="1" x14ac:dyDescent="0.25">
      <c r="A1633" s="313" t="s">
        <v>1039</v>
      </c>
      <c r="B1633" s="312"/>
      <c r="C1633" s="312"/>
      <c r="D1633" s="235">
        <v>182.7</v>
      </c>
      <c r="E1633" s="235">
        <v>0</v>
      </c>
      <c r="F1633" s="235">
        <f>D1633</f>
        <v>182.7</v>
      </c>
      <c r="G1633" s="235">
        <v>0</v>
      </c>
      <c r="H1633" s="235">
        <v>0</v>
      </c>
      <c r="I1633" s="235">
        <v>60.9</v>
      </c>
      <c r="J1633" s="235">
        <v>0</v>
      </c>
      <c r="K1633" s="235">
        <v>0</v>
      </c>
      <c r="L1633" s="235">
        <f t="shared" si="346"/>
        <v>60.9</v>
      </c>
      <c r="M1633" s="235">
        <v>0</v>
      </c>
      <c r="N1633" s="235">
        <v>0</v>
      </c>
      <c r="O1633" s="235">
        <f t="shared" si="344"/>
        <v>0.5</v>
      </c>
      <c r="P1633" s="235">
        <v>0</v>
      </c>
      <c r="Q1633" s="235">
        <v>0.5</v>
      </c>
      <c r="R1633" s="235">
        <v>0</v>
      </c>
      <c r="S1633" s="235">
        <v>0</v>
      </c>
      <c r="T1633" s="309">
        <f t="shared" si="348"/>
        <v>0</v>
      </c>
      <c r="U1633" s="309" t="e">
        <f t="shared" si="351"/>
        <v>#DIV/0!</v>
      </c>
    </row>
    <row r="1634" spans="1:21" ht="102" hidden="1" x14ac:dyDescent="0.25">
      <c r="A1634" s="313" t="s">
        <v>1040</v>
      </c>
      <c r="B1634" s="312"/>
      <c r="C1634" s="312"/>
      <c r="D1634" s="235">
        <v>121.8</v>
      </c>
      <c r="E1634" s="235">
        <v>0</v>
      </c>
      <c r="F1634" s="235">
        <f>D1634</f>
        <v>121.8</v>
      </c>
      <c r="G1634" s="235">
        <v>0</v>
      </c>
      <c r="H1634" s="235">
        <v>0</v>
      </c>
      <c r="I1634" s="235">
        <v>40.6</v>
      </c>
      <c r="J1634" s="235">
        <v>0</v>
      </c>
      <c r="K1634" s="235">
        <v>0</v>
      </c>
      <c r="L1634" s="235">
        <f t="shared" si="346"/>
        <v>40.6</v>
      </c>
      <c r="M1634" s="235">
        <v>0</v>
      </c>
      <c r="N1634" s="235">
        <v>0</v>
      </c>
      <c r="O1634" s="235">
        <f t="shared" si="344"/>
        <v>40.6</v>
      </c>
      <c r="P1634" s="235">
        <v>0</v>
      </c>
      <c r="Q1634" s="235">
        <v>40.6</v>
      </c>
      <c r="R1634" s="235">
        <v>0</v>
      </c>
      <c r="S1634" s="235">
        <v>0</v>
      </c>
      <c r="T1634" s="309">
        <f t="shared" si="348"/>
        <v>0</v>
      </c>
      <c r="U1634" s="309" t="e">
        <f t="shared" si="351"/>
        <v>#DIV/0!</v>
      </c>
    </row>
    <row r="1635" spans="1:21" ht="79.5" hidden="1" x14ac:dyDescent="0.25">
      <c r="A1635" s="313" t="s">
        <v>1041</v>
      </c>
      <c r="B1635" s="312"/>
      <c r="C1635" s="312"/>
      <c r="D1635" s="235">
        <v>253.8</v>
      </c>
      <c r="E1635" s="235">
        <v>0</v>
      </c>
      <c r="F1635" s="235">
        <v>253.8</v>
      </c>
      <c r="G1635" s="235">
        <v>0</v>
      </c>
      <c r="H1635" s="235">
        <v>0</v>
      </c>
      <c r="I1635" s="235">
        <v>0</v>
      </c>
      <c r="J1635" s="235">
        <v>0</v>
      </c>
      <c r="K1635" s="235">
        <v>0</v>
      </c>
      <c r="L1635" s="235">
        <f t="shared" si="346"/>
        <v>0</v>
      </c>
      <c r="M1635" s="235">
        <v>0</v>
      </c>
      <c r="N1635" s="235">
        <v>0</v>
      </c>
      <c r="O1635" s="235">
        <f t="shared" si="344"/>
        <v>0</v>
      </c>
      <c r="P1635" s="235">
        <v>0</v>
      </c>
      <c r="Q1635" s="235">
        <v>0</v>
      </c>
      <c r="R1635" s="235">
        <v>0</v>
      </c>
      <c r="S1635" s="235">
        <v>0</v>
      </c>
      <c r="T1635" s="309" t="e">
        <f t="shared" si="348"/>
        <v>#DIV/0!</v>
      </c>
      <c r="U1635" s="309" t="e">
        <f t="shared" si="351"/>
        <v>#DIV/0!</v>
      </c>
    </row>
    <row r="1636" spans="1:21" ht="90.75" hidden="1" x14ac:dyDescent="0.25">
      <c r="A1636" s="313" t="s">
        <v>1042</v>
      </c>
      <c r="B1636" s="312"/>
      <c r="C1636" s="312"/>
      <c r="D1636" s="235">
        <v>1015</v>
      </c>
      <c r="E1636" s="235">
        <v>0</v>
      </c>
      <c r="F1636" s="235">
        <f>D1636</f>
        <v>1015</v>
      </c>
      <c r="G1636" s="235">
        <v>0</v>
      </c>
      <c r="H1636" s="235">
        <v>0</v>
      </c>
      <c r="I1636" s="235">
        <v>629.79999999999995</v>
      </c>
      <c r="J1636" s="235">
        <v>0</v>
      </c>
      <c r="K1636" s="235">
        <v>0</v>
      </c>
      <c r="L1636" s="235">
        <f t="shared" si="346"/>
        <v>629.79999999999995</v>
      </c>
      <c r="M1636" s="235">
        <v>0</v>
      </c>
      <c r="N1636" s="235">
        <v>0</v>
      </c>
      <c r="O1636" s="235">
        <f t="shared" si="344"/>
        <v>629.29999999999995</v>
      </c>
      <c r="P1636" s="235">
        <v>0</v>
      </c>
      <c r="Q1636" s="235">
        <v>629.29999999999995</v>
      </c>
      <c r="R1636" s="235">
        <v>0</v>
      </c>
      <c r="S1636" s="235">
        <v>0</v>
      </c>
      <c r="T1636" s="309">
        <f t="shared" si="348"/>
        <v>0</v>
      </c>
      <c r="U1636" s="309" t="e">
        <f t="shared" si="351"/>
        <v>#DIV/0!</v>
      </c>
    </row>
    <row r="1637" spans="1:21" ht="57" hidden="1" x14ac:dyDescent="0.25">
      <c r="A1637" s="313" t="s">
        <v>1043</v>
      </c>
      <c r="B1637" s="312"/>
      <c r="C1637" s="312"/>
      <c r="D1637" s="277">
        <f>SUM(E1637:H1637)</f>
        <v>9343.2000000000007</v>
      </c>
      <c r="E1637" s="277">
        <v>0</v>
      </c>
      <c r="F1637" s="277">
        <v>9343.2000000000007</v>
      </c>
      <c r="G1637" s="277">
        <v>0</v>
      </c>
      <c r="H1637" s="277">
        <v>0</v>
      </c>
      <c r="I1637" s="49">
        <v>1787.5</v>
      </c>
      <c r="J1637" s="277">
        <f>SUM(K1637:N1637)</f>
        <v>0</v>
      </c>
      <c r="K1637" s="277">
        <v>0</v>
      </c>
      <c r="L1637" s="277">
        <v>0</v>
      </c>
      <c r="M1637" s="277">
        <v>0</v>
      </c>
      <c r="N1637" s="277">
        <v>0</v>
      </c>
      <c r="O1637" s="235">
        <f t="shared" ca="1" si="344"/>
        <v>0</v>
      </c>
      <c r="P1637" s="277">
        <v>0</v>
      </c>
      <c r="Q1637" s="277">
        <f ca="1">SUM(P1637:S1637)</f>
        <v>0</v>
      </c>
      <c r="R1637" s="277">
        <v>0</v>
      </c>
      <c r="S1637" s="277">
        <v>0</v>
      </c>
      <c r="T1637" s="309" t="e">
        <f>#REF!/#REF!</f>
        <v>#REF!</v>
      </c>
      <c r="U1637" s="309" t="e">
        <f>#REF!/#REF!</f>
        <v>#REF!</v>
      </c>
    </row>
    <row r="1638" spans="1:21" ht="79.5" hidden="1" x14ac:dyDescent="0.25">
      <c r="A1638" s="313" t="s">
        <v>1044</v>
      </c>
      <c r="B1638" s="312"/>
      <c r="C1638" s="312"/>
      <c r="D1638" s="277">
        <f>SUM(E1638:H1638)</f>
        <v>3550.6</v>
      </c>
      <c r="E1638" s="277">
        <v>0</v>
      </c>
      <c r="F1638" s="277">
        <v>3550.6</v>
      </c>
      <c r="G1638" s="277">
        <v>0</v>
      </c>
      <c r="H1638" s="277">
        <v>0</v>
      </c>
      <c r="I1638" s="49">
        <v>0</v>
      </c>
      <c r="J1638" s="277">
        <f>SUM(K1638:N1638)</f>
        <v>0</v>
      </c>
      <c r="K1638" s="277">
        <v>0</v>
      </c>
      <c r="L1638" s="277">
        <v>0</v>
      </c>
      <c r="M1638" s="277">
        <v>0</v>
      </c>
      <c r="N1638" s="277">
        <v>0</v>
      </c>
      <c r="O1638" s="235">
        <f t="shared" ca="1" si="344"/>
        <v>0</v>
      </c>
      <c r="P1638" s="277">
        <v>0</v>
      </c>
      <c r="Q1638" s="277">
        <f ca="1">SUM(P1638:S1638)</f>
        <v>0</v>
      </c>
      <c r="R1638" s="277">
        <v>0</v>
      </c>
      <c r="S1638" s="277">
        <v>0</v>
      </c>
      <c r="T1638" s="309">
        <f>J1637/I1637</f>
        <v>0</v>
      </c>
      <c r="U1638" s="309" t="e">
        <f ca="1">Q1637/J1637</f>
        <v>#DIV/0!</v>
      </c>
    </row>
    <row r="1639" spans="1:21" ht="45.75" hidden="1" x14ac:dyDescent="0.25">
      <c r="A1639" s="313" t="s">
        <v>1045</v>
      </c>
      <c r="B1639" s="312"/>
      <c r="C1639" s="312"/>
      <c r="D1639" s="235">
        <v>19904.5</v>
      </c>
      <c r="E1639" s="235">
        <v>0</v>
      </c>
      <c r="F1639" s="235">
        <f>D1639</f>
        <v>19904.5</v>
      </c>
      <c r="G1639" s="235">
        <v>0</v>
      </c>
      <c r="H1639" s="235">
        <v>0</v>
      </c>
      <c r="I1639" s="235">
        <v>9975.9</v>
      </c>
      <c r="J1639" s="235">
        <v>0</v>
      </c>
      <c r="K1639" s="235">
        <v>0</v>
      </c>
      <c r="L1639" s="235">
        <f>I1639</f>
        <v>9975.9</v>
      </c>
      <c r="M1639" s="235">
        <v>0</v>
      </c>
      <c r="N1639" s="235">
        <v>0</v>
      </c>
      <c r="O1639" s="235">
        <f t="shared" si="344"/>
        <v>9925.9</v>
      </c>
      <c r="P1639" s="235">
        <v>0</v>
      </c>
      <c r="Q1639" s="235">
        <v>9925.9</v>
      </c>
      <c r="R1639" s="235">
        <v>0</v>
      </c>
      <c r="S1639" s="235">
        <v>0</v>
      </c>
      <c r="T1639" s="309">
        <f t="shared" si="348"/>
        <v>0</v>
      </c>
      <c r="U1639" s="309" t="e">
        <f t="shared" ref="U1639:U1653" si="352">Q1639/J1639</f>
        <v>#DIV/0!</v>
      </c>
    </row>
    <row r="1640" spans="1:21" ht="68.25" hidden="1" x14ac:dyDescent="0.25">
      <c r="A1640" s="313" t="s">
        <v>1046</v>
      </c>
      <c r="B1640" s="312"/>
      <c r="C1640" s="312"/>
      <c r="D1640" s="277">
        <f>SUM(E1640:H1640)</f>
        <v>2454</v>
      </c>
      <c r="E1640" s="277">
        <v>0</v>
      </c>
      <c r="F1640" s="277">
        <v>2454</v>
      </c>
      <c r="G1640" s="277">
        <v>0</v>
      </c>
      <c r="H1640" s="277">
        <v>0</v>
      </c>
      <c r="I1640" s="49">
        <v>0</v>
      </c>
      <c r="J1640" s="277">
        <f>SUM(K1640:N1640)</f>
        <v>0</v>
      </c>
      <c r="K1640" s="277">
        <v>0</v>
      </c>
      <c r="L1640" s="277">
        <v>0</v>
      </c>
      <c r="M1640" s="277">
        <v>0</v>
      </c>
      <c r="N1640" s="277">
        <v>0</v>
      </c>
      <c r="O1640" s="235">
        <f t="shared" ref="O1640:O1666" ca="1" si="353">SUM(P1640:S1640)</f>
        <v>0</v>
      </c>
      <c r="P1640" s="277">
        <v>0</v>
      </c>
      <c r="Q1640" s="277">
        <f ca="1">SUM(P1640:S1640)</f>
        <v>0</v>
      </c>
      <c r="R1640" s="277">
        <v>0</v>
      </c>
      <c r="S1640" s="277">
        <v>0</v>
      </c>
      <c r="T1640" s="309" t="e">
        <f t="shared" si="348"/>
        <v>#DIV/0!</v>
      </c>
      <c r="U1640" s="309" t="e">
        <f t="shared" ca="1" si="352"/>
        <v>#DIV/0!</v>
      </c>
    </row>
    <row r="1641" spans="1:21" ht="90.75" hidden="1" x14ac:dyDescent="0.25">
      <c r="A1641" s="313" t="s">
        <v>1047</v>
      </c>
      <c r="B1641" s="312"/>
      <c r="C1641" s="312"/>
      <c r="D1641" s="235">
        <v>843</v>
      </c>
      <c r="E1641" s="235">
        <v>0</v>
      </c>
      <c r="F1641" s="235">
        <f>D1641</f>
        <v>843</v>
      </c>
      <c r="G1641" s="235">
        <v>0</v>
      </c>
      <c r="H1641" s="235">
        <v>0</v>
      </c>
      <c r="I1641" s="235">
        <v>171.2</v>
      </c>
      <c r="J1641" s="235">
        <v>0</v>
      </c>
      <c r="K1641" s="235">
        <v>0</v>
      </c>
      <c r="L1641" s="235">
        <f t="shared" ref="L1641:L1652" si="354">I1641</f>
        <v>171.2</v>
      </c>
      <c r="M1641" s="235">
        <v>0</v>
      </c>
      <c r="N1641" s="235">
        <v>0</v>
      </c>
      <c r="O1641" s="235">
        <f t="shared" si="353"/>
        <v>165.5</v>
      </c>
      <c r="P1641" s="235">
        <v>0</v>
      </c>
      <c r="Q1641" s="235">
        <v>165.5</v>
      </c>
      <c r="R1641" s="235">
        <v>0</v>
      </c>
      <c r="S1641" s="235">
        <v>0</v>
      </c>
      <c r="T1641" s="309">
        <f t="shared" si="348"/>
        <v>0</v>
      </c>
      <c r="U1641" s="309" t="e">
        <f t="shared" si="352"/>
        <v>#DIV/0!</v>
      </c>
    </row>
    <row r="1642" spans="1:21" ht="57" hidden="1" x14ac:dyDescent="0.25">
      <c r="A1642" s="313" t="s">
        <v>1048</v>
      </c>
      <c r="B1642" s="312"/>
      <c r="C1642" s="312"/>
      <c r="D1642" s="235">
        <v>986.6</v>
      </c>
      <c r="E1642" s="235">
        <v>0</v>
      </c>
      <c r="F1642" s="235">
        <f>D1642</f>
        <v>986.6</v>
      </c>
      <c r="G1642" s="235">
        <v>0</v>
      </c>
      <c r="H1642" s="235">
        <v>0</v>
      </c>
      <c r="I1642" s="235">
        <v>495</v>
      </c>
      <c r="J1642" s="235">
        <v>0</v>
      </c>
      <c r="K1642" s="235">
        <v>0</v>
      </c>
      <c r="L1642" s="235">
        <f t="shared" si="354"/>
        <v>495</v>
      </c>
      <c r="M1642" s="235">
        <v>0</v>
      </c>
      <c r="N1642" s="235">
        <v>0</v>
      </c>
      <c r="O1642" s="235">
        <f t="shared" si="353"/>
        <v>422.2</v>
      </c>
      <c r="P1642" s="235">
        <v>0</v>
      </c>
      <c r="Q1642" s="235">
        <v>422.2</v>
      </c>
      <c r="R1642" s="235">
        <v>0</v>
      </c>
      <c r="S1642" s="235">
        <v>0</v>
      </c>
      <c r="T1642" s="309">
        <f t="shared" si="348"/>
        <v>0</v>
      </c>
      <c r="U1642" s="309" t="e">
        <f t="shared" si="352"/>
        <v>#DIV/0!</v>
      </c>
    </row>
    <row r="1643" spans="1:21" ht="57" hidden="1" x14ac:dyDescent="0.25">
      <c r="A1643" s="313" t="s">
        <v>1049</v>
      </c>
      <c r="B1643" s="312"/>
      <c r="C1643" s="312"/>
      <c r="D1643" s="235">
        <v>4248.5</v>
      </c>
      <c r="E1643" s="235">
        <v>0</v>
      </c>
      <c r="F1643" s="235">
        <f>D1643</f>
        <v>4248.5</v>
      </c>
      <c r="G1643" s="235">
        <v>0</v>
      </c>
      <c r="H1643" s="235">
        <v>0</v>
      </c>
      <c r="I1643" s="235">
        <v>784.5</v>
      </c>
      <c r="J1643" s="235">
        <v>0</v>
      </c>
      <c r="K1643" s="235">
        <v>0</v>
      </c>
      <c r="L1643" s="235">
        <f t="shared" si="354"/>
        <v>784.5</v>
      </c>
      <c r="M1643" s="235">
        <v>0</v>
      </c>
      <c r="N1643" s="235">
        <v>0</v>
      </c>
      <c r="O1643" s="235">
        <f t="shared" si="353"/>
        <v>581.5</v>
      </c>
      <c r="P1643" s="235">
        <v>0</v>
      </c>
      <c r="Q1643" s="235">
        <v>581.5</v>
      </c>
      <c r="R1643" s="235">
        <v>0</v>
      </c>
      <c r="S1643" s="235">
        <v>0</v>
      </c>
      <c r="T1643" s="309">
        <f t="shared" si="348"/>
        <v>0</v>
      </c>
      <c r="U1643" s="309" t="e">
        <f t="shared" si="352"/>
        <v>#DIV/0!</v>
      </c>
    </row>
    <row r="1644" spans="1:21" ht="113.25" hidden="1" x14ac:dyDescent="0.25">
      <c r="A1644" s="313" t="s">
        <v>1050</v>
      </c>
      <c r="B1644" s="312"/>
      <c r="C1644" s="312"/>
      <c r="D1644" s="235">
        <v>5968.2</v>
      </c>
      <c r="E1644" s="235">
        <v>0</v>
      </c>
      <c r="F1644" s="235">
        <f>D1644</f>
        <v>5968.2</v>
      </c>
      <c r="G1644" s="235">
        <v>0</v>
      </c>
      <c r="H1644" s="235">
        <v>0</v>
      </c>
      <c r="I1644" s="235">
        <v>1468.9</v>
      </c>
      <c r="J1644" s="235">
        <v>0</v>
      </c>
      <c r="K1644" s="235">
        <v>0</v>
      </c>
      <c r="L1644" s="235">
        <f t="shared" si="354"/>
        <v>1468.9</v>
      </c>
      <c r="M1644" s="235">
        <v>0</v>
      </c>
      <c r="N1644" s="235">
        <v>0</v>
      </c>
      <c r="O1644" s="235">
        <f t="shared" si="353"/>
        <v>1467.6</v>
      </c>
      <c r="P1644" s="235">
        <v>0</v>
      </c>
      <c r="Q1644" s="235">
        <v>1467.6</v>
      </c>
      <c r="R1644" s="235">
        <v>0</v>
      </c>
      <c r="S1644" s="235">
        <v>0</v>
      </c>
      <c r="T1644" s="309">
        <f t="shared" si="348"/>
        <v>0</v>
      </c>
      <c r="U1644" s="309" t="e">
        <f t="shared" si="352"/>
        <v>#DIV/0!</v>
      </c>
    </row>
    <row r="1645" spans="1:21" ht="45.75" hidden="1" x14ac:dyDescent="0.25">
      <c r="A1645" s="313" t="s">
        <v>1051</v>
      </c>
      <c r="B1645" s="312"/>
      <c r="C1645" s="312"/>
      <c r="D1645" s="235">
        <v>24472.799999999999</v>
      </c>
      <c r="E1645" s="235">
        <v>0</v>
      </c>
      <c r="F1645" s="235">
        <f>D1645</f>
        <v>24472.799999999999</v>
      </c>
      <c r="G1645" s="235">
        <v>0</v>
      </c>
      <c r="H1645" s="235">
        <v>0</v>
      </c>
      <c r="I1645" s="235">
        <v>5466</v>
      </c>
      <c r="J1645" s="235">
        <v>0</v>
      </c>
      <c r="K1645" s="235">
        <v>0</v>
      </c>
      <c r="L1645" s="235">
        <f t="shared" si="354"/>
        <v>5466</v>
      </c>
      <c r="M1645" s="235">
        <v>0</v>
      </c>
      <c r="N1645" s="235">
        <v>0</v>
      </c>
      <c r="O1645" s="235">
        <f t="shared" si="353"/>
        <v>5426.5</v>
      </c>
      <c r="P1645" s="235">
        <v>0</v>
      </c>
      <c r="Q1645" s="235">
        <v>5426.5</v>
      </c>
      <c r="R1645" s="235">
        <v>0</v>
      </c>
      <c r="S1645" s="235">
        <v>0</v>
      </c>
      <c r="T1645" s="309">
        <f t="shared" si="348"/>
        <v>0</v>
      </c>
      <c r="U1645" s="309" t="e">
        <f t="shared" si="352"/>
        <v>#DIV/0!</v>
      </c>
    </row>
    <row r="1646" spans="1:21" ht="45.75" hidden="1" x14ac:dyDescent="0.25">
      <c r="A1646" s="313" t="s">
        <v>1052</v>
      </c>
      <c r="B1646" s="312"/>
      <c r="C1646" s="312"/>
      <c r="D1646" s="277">
        <f>SUM(E1646:H1646)</f>
        <v>93.8</v>
      </c>
      <c r="E1646" s="277">
        <v>0</v>
      </c>
      <c r="F1646" s="277">
        <v>93.8</v>
      </c>
      <c r="G1646" s="277">
        <v>0</v>
      </c>
      <c r="H1646" s="277">
        <v>0</v>
      </c>
      <c r="I1646" s="49">
        <v>0</v>
      </c>
      <c r="J1646" s="277">
        <f>SUM(K1646:N1646)</f>
        <v>0</v>
      </c>
      <c r="K1646" s="277">
        <v>0</v>
      </c>
      <c r="L1646" s="277">
        <f t="shared" si="354"/>
        <v>0</v>
      </c>
      <c r="M1646" s="277">
        <v>0</v>
      </c>
      <c r="N1646" s="277">
        <v>0</v>
      </c>
      <c r="O1646" s="235">
        <f t="shared" ca="1" si="353"/>
        <v>0</v>
      </c>
      <c r="P1646" s="277">
        <v>0</v>
      </c>
      <c r="Q1646" s="277">
        <f ca="1">SUM(P1646:S1646)</f>
        <v>0</v>
      </c>
      <c r="R1646" s="277">
        <v>0</v>
      </c>
      <c r="S1646" s="277">
        <v>0</v>
      </c>
      <c r="T1646" s="309" t="e">
        <f t="shared" si="348"/>
        <v>#DIV/0!</v>
      </c>
      <c r="U1646" s="309" t="e">
        <f t="shared" ca="1" si="352"/>
        <v>#DIV/0!</v>
      </c>
    </row>
    <row r="1647" spans="1:21" ht="68.25" hidden="1" x14ac:dyDescent="0.25">
      <c r="A1647" s="313" t="s">
        <v>1053</v>
      </c>
      <c r="B1647" s="312"/>
      <c r="C1647" s="312"/>
      <c r="D1647" s="235">
        <v>1030</v>
      </c>
      <c r="E1647" s="235">
        <v>0</v>
      </c>
      <c r="F1647" s="235">
        <f>D1647</f>
        <v>1030</v>
      </c>
      <c r="G1647" s="235">
        <v>0</v>
      </c>
      <c r="H1647" s="235">
        <v>0</v>
      </c>
      <c r="I1647" s="235">
        <v>346.9</v>
      </c>
      <c r="J1647" s="235">
        <v>0</v>
      </c>
      <c r="K1647" s="235">
        <v>0</v>
      </c>
      <c r="L1647" s="235">
        <f t="shared" si="354"/>
        <v>346.9</v>
      </c>
      <c r="M1647" s="235">
        <v>0</v>
      </c>
      <c r="N1647" s="235">
        <v>0</v>
      </c>
      <c r="O1647" s="235">
        <f t="shared" si="353"/>
        <v>343.5</v>
      </c>
      <c r="P1647" s="235">
        <v>0</v>
      </c>
      <c r="Q1647" s="235">
        <v>343.5</v>
      </c>
      <c r="R1647" s="235">
        <v>0</v>
      </c>
      <c r="S1647" s="235">
        <v>0</v>
      </c>
      <c r="T1647" s="309">
        <f t="shared" si="348"/>
        <v>0</v>
      </c>
      <c r="U1647" s="309" t="e">
        <f t="shared" si="352"/>
        <v>#DIV/0!</v>
      </c>
    </row>
    <row r="1648" spans="1:21" ht="45.75" hidden="1" x14ac:dyDescent="0.25">
      <c r="A1648" s="313" t="s">
        <v>1054</v>
      </c>
      <c r="B1648" s="312"/>
      <c r="C1648" s="312"/>
      <c r="D1648" s="235">
        <v>685.8</v>
      </c>
      <c r="E1648" s="235">
        <v>0</v>
      </c>
      <c r="F1648" s="235">
        <f>D1648</f>
        <v>685.8</v>
      </c>
      <c r="G1648" s="235">
        <v>0</v>
      </c>
      <c r="H1648" s="235">
        <v>0</v>
      </c>
      <c r="I1648" s="235">
        <v>173.5</v>
      </c>
      <c r="J1648" s="235">
        <v>0</v>
      </c>
      <c r="K1648" s="235">
        <v>0</v>
      </c>
      <c r="L1648" s="235">
        <f t="shared" si="354"/>
        <v>173.5</v>
      </c>
      <c r="M1648" s="235">
        <v>0</v>
      </c>
      <c r="N1648" s="235">
        <v>0</v>
      </c>
      <c r="O1648" s="235">
        <f t="shared" si="353"/>
        <v>164.6</v>
      </c>
      <c r="P1648" s="235">
        <v>0</v>
      </c>
      <c r="Q1648" s="235">
        <v>164.6</v>
      </c>
      <c r="R1648" s="235">
        <v>0</v>
      </c>
      <c r="S1648" s="235">
        <v>0</v>
      </c>
      <c r="T1648" s="309">
        <f t="shared" si="348"/>
        <v>0</v>
      </c>
      <c r="U1648" s="309" t="e">
        <f t="shared" si="352"/>
        <v>#DIV/0!</v>
      </c>
    </row>
    <row r="1649" spans="1:21" ht="90.75" hidden="1" x14ac:dyDescent="0.25">
      <c r="A1649" s="313" t="s">
        <v>1055</v>
      </c>
      <c r="B1649" s="312"/>
      <c r="C1649" s="312"/>
      <c r="D1649" s="235">
        <v>30.9</v>
      </c>
      <c r="E1649" s="235">
        <v>0</v>
      </c>
      <c r="F1649" s="235">
        <f>D1649</f>
        <v>30.9</v>
      </c>
      <c r="G1649" s="235">
        <v>0</v>
      </c>
      <c r="H1649" s="235">
        <v>0</v>
      </c>
      <c r="I1649" s="235">
        <v>5.6</v>
      </c>
      <c r="J1649" s="235">
        <v>0</v>
      </c>
      <c r="K1649" s="235">
        <v>0</v>
      </c>
      <c r="L1649" s="235">
        <f t="shared" si="354"/>
        <v>5.6</v>
      </c>
      <c r="M1649" s="235">
        <v>0</v>
      </c>
      <c r="N1649" s="235">
        <v>0</v>
      </c>
      <c r="O1649" s="235">
        <f t="shared" ca="1" si="353"/>
        <v>0</v>
      </c>
      <c r="P1649" s="235">
        <v>0</v>
      </c>
      <c r="Q1649" s="235">
        <f ca="1">SUM(P1649:S1649)</f>
        <v>0</v>
      </c>
      <c r="R1649" s="235">
        <v>0</v>
      </c>
      <c r="S1649" s="235">
        <v>0</v>
      </c>
      <c r="T1649" s="309">
        <f t="shared" si="348"/>
        <v>0</v>
      </c>
      <c r="U1649" s="309" t="e">
        <f t="shared" ca="1" si="352"/>
        <v>#DIV/0!</v>
      </c>
    </row>
    <row r="1650" spans="1:21" ht="57" hidden="1" x14ac:dyDescent="0.25">
      <c r="A1650" s="313" t="s">
        <v>1056</v>
      </c>
      <c r="B1650" s="312"/>
      <c r="C1650" s="312"/>
      <c r="D1650" s="277">
        <f>SUM(E1650:H1650)</f>
        <v>600</v>
      </c>
      <c r="E1650" s="277">
        <v>0</v>
      </c>
      <c r="F1650" s="277">
        <v>600</v>
      </c>
      <c r="G1650" s="277">
        <v>0</v>
      </c>
      <c r="H1650" s="277">
        <v>0</v>
      </c>
      <c r="I1650" s="49">
        <v>0</v>
      </c>
      <c r="J1650" s="277">
        <f>SUM(K1650:N1650)</f>
        <v>0</v>
      </c>
      <c r="K1650" s="277">
        <v>0</v>
      </c>
      <c r="L1650" s="277">
        <f t="shared" si="354"/>
        <v>0</v>
      </c>
      <c r="M1650" s="277">
        <v>0</v>
      </c>
      <c r="N1650" s="277">
        <v>0</v>
      </c>
      <c r="O1650" s="235">
        <f t="shared" ca="1" si="353"/>
        <v>0</v>
      </c>
      <c r="P1650" s="277">
        <v>0</v>
      </c>
      <c r="Q1650" s="277">
        <f ca="1">SUM(P1650:S1650)</f>
        <v>0</v>
      </c>
      <c r="R1650" s="277">
        <v>0</v>
      </c>
      <c r="S1650" s="277">
        <v>0</v>
      </c>
      <c r="T1650" s="309" t="e">
        <f t="shared" si="348"/>
        <v>#DIV/0!</v>
      </c>
      <c r="U1650" s="309" t="e">
        <f t="shared" ca="1" si="352"/>
        <v>#DIV/0!</v>
      </c>
    </row>
    <row r="1651" spans="1:21" ht="57" hidden="1" x14ac:dyDescent="0.25">
      <c r="A1651" s="313" t="s">
        <v>1057</v>
      </c>
      <c r="B1651" s="312"/>
      <c r="C1651" s="312"/>
      <c r="D1651" s="235">
        <v>77.3</v>
      </c>
      <c r="E1651" s="235">
        <v>0</v>
      </c>
      <c r="F1651" s="235">
        <f>D1651</f>
        <v>77.3</v>
      </c>
      <c r="G1651" s="235">
        <v>0</v>
      </c>
      <c r="H1651" s="235">
        <v>0</v>
      </c>
      <c r="I1651" s="235">
        <v>0</v>
      </c>
      <c r="J1651" s="235">
        <v>0</v>
      </c>
      <c r="K1651" s="235">
        <v>0</v>
      </c>
      <c r="L1651" s="235">
        <f t="shared" si="354"/>
        <v>0</v>
      </c>
      <c r="M1651" s="235">
        <v>0</v>
      </c>
      <c r="N1651" s="235">
        <v>0</v>
      </c>
      <c r="O1651" s="235">
        <f t="shared" ca="1" si="353"/>
        <v>0</v>
      </c>
      <c r="P1651" s="235">
        <v>0</v>
      </c>
      <c r="Q1651" s="277">
        <f ca="1">SUM(P1651:S1651)</f>
        <v>0</v>
      </c>
      <c r="R1651" s="235">
        <v>0</v>
      </c>
      <c r="S1651" s="235">
        <v>0</v>
      </c>
      <c r="T1651" s="309" t="e">
        <f t="shared" si="348"/>
        <v>#DIV/0!</v>
      </c>
      <c r="U1651" s="309" t="e">
        <f t="shared" ca="1" si="352"/>
        <v>#DIV/0!</v>
      </c>
    </row>
    <row r="1652" spans="1:21" ht="68.25" hidden="1" x14ac:dyDescent="0.25">
      <c r="A1652" s="313" t="s">
        <v>1058</v>
      </c>
      <c r="B1652" s="312"/>
      <c r="C1652" s="312"/>
      <c r="D1652" s="235">
        <v>6674.4</v>
      </c>
      <c r="E1652" s="235">
        <v>0</v>
      </c>
      <c r="F1652" s="235">
        <f>D1652</f>
        <v>6674.4</v>
      </c>
      <c r="G1652" s="235">
        <v>0</v>
      </c>
      <c r="H1652" s="235">
        <v>0</v>
      </c>
      <c r="I1652" s="235">
        <v>1644.7</v>
      </c>
      <c r="J1652" s="235">
        <v>0</v>
      </c>
      <c r="K1652" s="235">
        <v>0</v>
      </c>
      <c r="L1652" s="235">
        <f t="shared" si="354"/>
        <v>1644.7</v>
      </c>
      <c r="M1652" s="235">
        <v>0</v>
      </c>
      <c r="N1652" s="235">
        <v>0</v>
      </c>
      <c r="O1652" s="235">
        <f t="shared" si="353"/>
        <v>1638.4</v>
      </c>
      <c r="P1652" s="235">
        <v>0</v>
      </c>
      <c r="Q1652" s="235">
        <v>1638.4</v>
      </c>
      <c r="R1652" s="235">
        <v>0</v>
      </c>
      <c r="S1652" s="235">
        <v>0</v>
      </c>
      <c r="T1652" s="309">
        <f t="shared" si="348"/>
        <v>0</v>
      </c>
      <c r="U1652" s="309" t="e">
        <f t="shared" si="352"/>
        <v>#DIV/0!</v>
      </c>
    </row>
    <row r="1653" spans="1:21" ht="79.5" hidden="1" x14ac:dyDescent="0.25">
      <c r="A1653" s="313" t="s">
        <v>1059</v>
      </c>
      <c r="B1653" s="312"/>
      <c r="C1653" s="312"/>
      <c r="D1653" s="235">
        <v>1549.9</v>
      </c>
      <c r="E1653" s="235">
        <f t="shared" ref="E1653:E1662" si="355">D1653</f>
        <v>1549.9</v>
      </c>
      <c r="F1653" s="311">
        <v>0</v>
      </c>
      <c r="G1653" s="235">
        <v>0</v>
      </c>
      <c r="H1653" s="235">
        <v>0</v>
      </c>
      <c r="I1653" s="235">
        <v>1549.9</v>
      </c>
      <c r="J1653" s="235">
        <v>0</v>
      </c>
      <c r="K1653" s="235">
        <f>I1653</f>
        <v>1549.9</v>
      </c>
      <c r="L1653" s="311">
        <v>0</v>
      </c>
      <c r="M1653" s="235">
        <v>0</v>
      </c>
      <c r="N1653" s="235">
        <v>0</v>
      </c>
      <c r="O1653" s="235">
        <f t="shared" si="353"/>
        <v>0</v>
      </c>
      <c r="P1653" s="235">
        <v>0</v>
      </c>
      <c r="Q1653" s="235">
        <v>0</v>
      </c>
      <c r="R1653" s="235">
        <v>0</v>
      </c>
      <c r="S1653" s="235">
        <v>0</v>
      </c>
      <c r="T1653" s="309">
        <f t="shared" si="348"/>
        <v>0</v>
      </c>
      <c r="U1653" s="309" t="e">
        <f t="shared" si="352"/>
        <v>#DIV/0!</v>
      </c>
    </row>
    <row r="1654" spans="1:21" ht="34.5" hidden="1" x14ac:dyDescent="0.25">
      <c r="A1654" s="313" t="s">
        <v>1060</v>
      </c>
      <c r="B1654" s="312"/>
      <c r="C1654" s="312"/>
      <c r="D1654" s="235">
        <v>30163.7</v>
      </c>
      <c r="E1654" s="235">
        <f t="shared" si="355"/>
        <v>30163.7</v>
      </c>
      <c r="F1654" s="311">
        <v>0</v>
      </c>
      <c r="G1654" s="235">
        <v>0</v>
      </c>
      <c r="H1654" s="235">
        <v>0</v>
      </c>
      <c r="I1654" s="235">
        <v>16811</v>
      </c>
      <c r="J1654" s="235">
        <v>0</v>
      </c>
      <c r="K1654" s="235">
        <f>I1654</f>
        <v>16811</v>
      </c>
      <c r="L1654" s="311">
        <v>0</v>
      </c>
      <c r="M1654" s="235">
        <v>0</v>
      </c>
      <c r="N1654" s="235">
        <v>0</v>
      </c>
      <c r="O1654" s="235">
        <f t="shared" si="353"/>
        <v>15857.4</v>
      </c>
      <c r="P1654" s="235">
        <v>15857.4</v>
      </c>
      <c r="Q1654" s="314">
        <v>0</v>
      </c>
      <c r="R1654" s="235">
        <v>0</v>
      </c>
      <c r="S1654" s="235">
        <v>0</v>
      </c>
      <c r="T1654" s="309">
        <f t="shared" si="348"/>
        <v>0</v>
      </c>
      <c r="U1654" s="309" t="e">
        <f t="shared" ref="U1654:U1665" si="356">P1654/J1654</f>
        <v>#DIV/0!</v>
      </c>
    </row>
    <row r="1655" spans="1:21" ht="124.5" hidden="1" x14ac:dyDescent="0.25">
      <c r="A1655" s="313" t="s">
        <v>1061</v>
      </c>
      <c r="B1655" s="312"/>
      <c r="C1655" s="312"/>
      <c r="D1655" s="235">
        <v>14.2</v>
      </c>
      <c r="E1655" s="235">
        <f t="shared" si="355"/>
        <v>14.2</v>
      </c>
      <c r="F1655" s="311">
        <v>0</v>
      </c>
      <c r="G1655" s="235">
        <v>0</v>
      </c>
      <c r="H1655" s="235">
        <v>0</v>
      </c>
      <c r="I1655" s="235">
        <v>3.7</v>
      </c>
      <c r="J1655" s="235">
        <v>0</v>
      </c>
      <c r="K1655" s="235">
        <f>I1655</f>
        <v>3.7</v>
      </c>
      <c r="L1655" s="311">
        <v>0</v>
      </c>
      <c r="M1655" s="235">
        <v>0</v>
      </c>
      <c r="N1655" s="235">
        <v>0</v>
      </c>
      <c r="O1655" s="235">
        <f t="shared" si="353"/>
        <v>3.6</v>
      </c>
      <c r="P1655" s="235">
        <v>3.6</v>
      </c>
      <c r="Q1655" s="314">
        <v>0</v>
      </c>
      <c r="R1655" s="235">
        <v>0</v>
      </c>
      <c r="S1655" s="235">
        <v>0</v>
      </c>
      <c r="T1655" s="309">
        <f t="shared" si="348"/>
        <v>0</v>
      </c>
      <c r="U1655" s="309" t="e">
        <f t="shared" si="356"/>
        <v>#DIV/0!</v>
      </c>
    </row>
    <row r="1656" spans="1:21" ht="57" hidden="1" x14ac:dyDescent="0.25">
      <c r="A1656" s="313" t="s">
        <v>1062</v>
      </c>
      <c r="B1656" s="312"/>
      <c r="C1656" s="312"/>
      <c r="D1656" s="235">
        <v>2056.4</v>
      </c>
      <c r="E1656" s="235">
        <f t="shared" si="355"/>
        <v>2056.4</v>
      </c>
      <c r="F1656" s="315">
        <v>0</v>
      </c>
      <c r="G1656" s="235">
        <v>0</v>
      </c>
      <c r="H1656" s="235">
        <v>0</v>
      </c>
      <c r="I1656" s="235">
        <v>608.1</v>
      </c>
      <c r="J1656" s="235">
        <v>0</v>
      </c>
      <c r="K1656" s="235">
        <f>I1656</f>
        <v>608.1</v>
      </c>
      <c r="L1656" s="311">
        <v>0</v>
      </c>
      <c r="M1656" s="235">
        <v>0</v>
      </c>
      <c r="N1656" s="235">
        <v>0</v>
      </c>
      <c r="O1656" s="235">
        <f t="shared" si="353"/>
        <v>252.8</v>
      </c>
      <c r="P1656" s="235">
        <v>252.8</v>
      </c>
      <c r="Q1656" s="314">
        <v>0</v>
      </c>
      <c r="R1656" s="235">
        <v>0</v>
      </c>
      <c r="S1656" s="235">
        <v>0</v>
      </c>
      <c r="T1656" s="309">
        <f t="shared" si="348"/>
        <v>0</v>
      </c>
      <c r="U1656" s="309" t="e">
        <f t="shared" si="356"/>
        <v>#DIV/0!</v>
      </c>
    </row>
    <row r="1657" spans="1:21" ht="158.25" hidden="1" x14ac:dyDescent="0.25">
      <c r="A1657" s="313" t="s">
        <v>1063</v>
      </c>
      <c r="B1657" s="312"/>
      <c r="C1657" s="312"/>
      <c r="D1657" s="235">
        <v>24346.1</v>
      </c>
      <c r="E1657" s="235">
        <f t="shared" si="355"/>
        <v>24346.1</v>
      </c>
      <c r="F1657" s="316">
        <v>0</v>
      </c>
      <c r="G1657" s="235">
        <v>0</v>
      </c>
      <c r="H1657" s="235">
        <v>0</v>
      </c>
      <c r="I1657" s="235">
        <v>5819.8</v>
      </c>
      <c r="J1657" s="235">
        <v>0</v>
      </c>
      <c r="K1657" s="235">
        <f>I1657</f>
        <v>5819.8</v>
      </c>
      <c r="L1657" s="311">
        <v>0</v>
      </c>
      <c r="M1657" s="235">
        <v>0</v>
      </c>
      <c r="N1657" s="235">
        <v>0</v>
      </c>
      <c r="O1657" s="235">
        <f t="shared" si="353"/>
        <v>5371.5</v>
      </c>
      <c r="P1657" s="235">
        <v>5371.5</v>
      </c>
      <c r="Q1657" s="314">
        <v>0</v>
      </c>
      <c r="R1657" s="235">
        <v>0</v>
      </c>
      <c r="S1657" s="235">
        <v>0</v>
      </c>
      <c r="T1657" s="309">
        <f t="shared" si="348"/>
        <v>0</v>
      </c>
      <c r="U1657" s="309" t="e">
        <f t="shared" si="356"/>
        <v>#DIV/0!</v>
      </c>
    </row>
    <row r="1658" spans="1:21" ht="135.75" hidden="1" x14ac:dyDescent="0.25">
      <c r="A1658" s="313" t="s">
        <v>1064</v>
      </c>
      <c r="B1658" s="312"/>
      <c r="C1658" s="312"/>
      <c r="D1658" s="235">
        <v>49.9</v>
      </c>
      <c r="E1658" s="235">
        <f t="shared" si="355"/>
        <v>49.9</v>
      </c>
      <c r="F1658" s="311">
        <v>0</v>
      </c>
      <c r="G1658" s="235">
        <v>0</v>
      </c>
      <c r="H1658" s="235">
        <v>0</v>
      </c>
      <c r="I1658" s="235"/>
      <c r="J1658" s="235">
        <v>0</v>
      </c>
      <c r="K1658" s="235">
        <v>0</v>
      </c>
      <c r="L1658" s="235">
        <f>I1658</f>
        <v>0</v>
      </c>
      <c r="M1658" s="235">
        <v>0</v>
      </c>
      <c r="N1658" s="235">
        <v>0</v>
      </c>
      <c r="O1658" s="235">
        <f t="shared" si="353"/>
        <v>0</v>
      </c>
      <c r="P1658" s="235"/>
      <c r="Q1658" s="235">
        <f>P1658</f>
        <v>0</v>
      </c>
      <c r="R1658" s="235">
        <v>0</v>
      </c>
      <c r="S1658" s="235">
        <v>0</v>
      </c>
      <c r="T1658" s="309" t="e">
        <f t="shared" si="348"/>
        <v>#DIV/0!</v>
      </c>
      <c r="U1658" s="309" t="e">
        <f t="shared" si="356"/>
        <v>#DIV/0!</v>
      </c>
    </row>
    <row r="1659" spans="1:21" ht="147" hidden="1" x14ac:dyDescent="0.25">
      <c r="A1659" s="313" t="s">
        <v>1065</v>
      </c>
      <c r="B1659" s="312"/>
      <c r="C1659" s="312"/>
      <c r="D1659" s="235">
        <v>1879.7</v>
      </c>
      <c r="E1659" s="235">
        <f t="shared" si="355"/>
        <v>1879.7</v>
      </c>
      <c r="F1659" s="311">
        <v>0</v>
      </c>
      <c r="G1659" s="235">
        <v>0</v>
      </c>
      <c r="H1659" s="235">
        <v>0</v>
      </c>
      <c r="I1659" s="235">
        <v>304.8</v>
      </c>
      <c r="J1659" s="235">
        <v>0</v>
      </c>
      <c r="K1659" s="235">
        <f>I1659</f>
        <v>304.8</v>
      </c>
      <c r="L1659" s="314">
        <v>0</v>
      </c>
      <c r="M1659" s="235">
        <v>0</v>
      </c>
      <c r="N1659" s="235">
        <v>0</v>
      </c>
      <c r="O1659" s="235">
        <f t="shared" si="353"/>
        <v>278.89999999999998</v>
      </c>
      <c r="P1659" s="235">
        <v>278.89999999999998</v>
      </c>
      <c r="Q1659" s="314">
        <v>0</v>
      </c>
      <c r="R1659" s="235">
        <v>0</v>
      </c>
      <c r="S1659" s="235">
        <v>0</v>
      </c>
      <c r="T1659" s="309">
        <f t="shared" si="348"/>
        <v>0</v>
      </c>
      <c r="U1659" s="309" t="e">
        <f t="shared" si="356"/>
        <v>#DIV/0!</v>
      </c>
    </row>
    <row r="1660" spans="1:21" ht="113.25" hidden="1" x14ac:dyDescent="0.25">
      <c r="A1660" s="313" t="s">
        <v>1066</v>
      </c>
      <c r="B1660" s="312"/>
      <c r="C1660" s="312"/>
      <c r="D1660" s="235">
        <v>6692.5</v>
      </c>
      <c r="E1660" s="235">
        <f t="shared" si="355"/>
        <v>6692.5</v>
      </c>
      <c r="F1660" s="311">
        <v>0</v>
      </c>
      <c r="G1660" s="235">
        <v>0</v>
      </c>
      <c r="H1660" s="235">
        <v>0</v>
      </c>
      <c r="I1660" s="235">
        <v>0</v>
      </c>
      <c r="J1660" s="235">
        <v>0</v>
      </c>
      <c r="K1660" s="235">
        <v>0</v>
      </c>
      <c r="L1660" s="235">
        <f>I1660</f>
        <v>0</v>
      </c>
      <c r="M1660" s="235">
        <v>0</v>
      </c>
      <c r="N1660" s="235">
        <v>0</v>
      </c>
      <c r="O1660" s="235">
        <f t="shared" si="353"/>
        <v>0</v>
      </c>
      <c r="P1660" s="235">
        <v>0</v>
      </c>
      <c r="Q1660" s="235">
        <f>P1660</f>
        <v>0</v>
      </c>
      <c r="R1660" s="235">
        <v>0</v>
      </c>
      <c r="S1660" s="235">
        <v>0</v>
      </c>
      <c r="T1660" s="309" t="e">
        <f t="shared" si="348"/>
        <v>#DIV/0!</v>
      </c>
      <c r="U1660" s="309" t="e">
        <f t="shared" si="356"/>
        <v>#DIV/0!</v>
      </c>
    </row>
    <row r="1661" spans="1:21" ht="135.75" hidden="1" x14ac:dyDescent="0.25">
      <c r="A1661" s="313" t="s">
        <v>1067</v>
      </c>
      <c r="B1661" s="312"/>
      <c r="C1661" s="312"/>
      <c r="D1661" s="235">
        <v>1698.2</v>
      </c>
      <c r="E1661" s="235">
        <f t="shared" si="355"/>
        <v>1698.2</v>
      </c>
      <c r="F1661" s="311">
        <v>0</v>
      </c>
      <c r="G1661" s="235">
        <v>0</v>
      </c>
      <c r="H1661" s="235">
        <v>0</v>
      </c>
      <c r="I1661" s="235">
        <v>0</v>
      </c>
      <c r="J1661" s="235">
        <v>0</v>
      </c>
      <c r="K1661" s="235">
        <v>0</v>
      </c>
      <c r="L1661" s="235">
        <f>I1661</f>
        <v>0</v>
      </c>
      <c r="M1661" s="235">
        <v>0</v>
      </c>
      <c r="N1661" s="235">
        <v>0</v>
      </c>
      <c r="O1661" s="235">
        <f t="shared" si="353"/>
        <v>0</v>
      </c>
      <c r="P1661" s="235">
        <v>0</v>
      </c>
      <c r="Q1661" s="235">
        <f>P1661</f>
        <v>0</v>
      </c>
      <c r="R1661" s="235">
        <v>0</v>
      </c>
      <c r="S1661" s="235">
        <v>0</v>
      </c>
      <c r="T1661" s="309" t="e">
        <f t="shared" si="348"/>
        <v>#DIV/0!</v>
      </c>
      <c r="U1661" s="309" t="e">
        <f t="shared" si="356"/>
        <v>#DIV/0!</v>
      </c>
    </row>
    <row r="1662" spans="1:21" ht="34.5" hidden="1" x14ac:dyDescent="0.25">
      <c r="A1662" s="313" t="s">
        <v>1068</v>
      </c>
      <c r="B1662" s="312"/>
      <c r="C1662" s="312"/>
      <c r="D1662" s="235">
        <v>25143.5</v>
      </c>
      <c r="E1662" s="235">
        <f t="shared" si="355"/>
        <v>25143.5</v>
      </c>
      <c r="F1662" s="314">
        <v>0</v>
      </c>
      <c r="G1662" s="235">
        <v>0</v>
      </c>
      <c r="H1662" s="235">
        <v>0</v>
      </c>
      <c r="I1662" s="235">
        <v>15279</v>
      </c>
      <c r="J1662" s="235">
        <v>0</v>
      </c>
      <c r="K1662" s="235">
        <f>I1662</f>
        <v>15279</v>
      </c>
      <c r="L1662" s="314">
        <v>0</v>
      </c>
      <c r="M1662" s="235">
        <v>0</v>
      </c>
      <c r="N1662" s="235">
        <v>0</v>
      </c>
      <c r="O1662" s="235">
        <f t="shared" si="353"/>
        <v>4573.5</v>
      </c>
      <c r="P1662" s="235">
        <v>4573.5</v>
      </c>
      <c r="Q1662" s="314">
        <v>0</v>
      </c>
      <c r="R1662" s="235">
        <v>0</v>
      </c>
      <c r="S1662" s="235">
        <v>0</v>
      </c>
      <c r="T1662" s="309">
        <f t="shared" si="348"/>
        <v>0</v>
      </c>
      <c r="U1662" s="309" t="e">
        <f t="shared" si="356"/>
        <v>#DIV/0!</v>
      </c>
    </row>
    <row r="1663" spans="1:21" ht="45.75" hidden="1" x14ac:dyDescent="0.25">
      <c r="A1663" s="313" t="s">
        <v>1069</v>
      </c>
      <c r="B1663" s="312"/>
      <c r="C1663" s="312"/>
      <c r="D1663" s="277">
        <f>SUM(E1663:H1663)</f>
        <v>250</v>
      </c>
      <c r="E1663" s="277">
        <v>0</v>
      </c>
      <c r="F1663" s="277">
        <v>250</v>
      </c>
      <c r="G1663" s="277">
        <v>0</v>
      </c>
      <c r="H1663" s="277">
        <v>0</v>
      </c>
      <c r="I1663" s="49">
        <v>250</v>
      </c>
      <c r="J1663" s="277">
        <f>SUM(K1663:N1663)</f>
        <v>0</v>
      </c>
      <c r="K1663" s="277">
        <v>0</v>
      </c>
      <c r="L1663" s="277">
        <v>0</v>
      </c>
      <c r="M1663" s="277">
        <v>0</v>
      </c>
      <c r="N1663" s="277">
        <v>0</v>
      </c>
      <c r="O1663" s="235">
        <f t="shared" ca="1" si="353"/>
        <v>0</v>
      </c>
      <c r="P1663" s="277">
        <f ca="1">SUM(P1663:S1663)</f>
        <v>0</v>
      </c>
      <c r="Q1663" s="277">
        <v>0</v>
      </c>
      <c r="R1663" s="277">
        <v>0</v>
      </c>
      <c r="S1663" s="277">
        <v>0</v>
      </c>
      <c r="T1663" s="309">
        <f t="shared" si="348"/>
        <v>0</v>
      </c>
      <c r="U1663" s="309" t="e">
        <f t="shared" ca="1" si="356"/>
        <v>#DIV/0!</v>
      </c>
    </row>
    <row r="1664" spans="1:21" ht="79.5" hidden="1" x14ac:dyDescent="0.25">
      <c r="A1664" s="313" t="s">
        <v>1070</v>
      </c>
      <c r="B1664" s="312"/>
      <c r="C1664" s="312"/>
      <c r="D1664" s="277">
        <f>SUM(E1664:H1664)</f>
        <v>100</v>
      </c>
      <c r="E1664" s="311">
        <v>0</v>
      </c>
      <c r="F1664" s="311">
        <v>100</v>
      </c>
      <c r="G1664" s="311">
        <v>0</v>
      </c>
      <c r="H1664" s="311">
        <v>0</v>
      </c>
      <c r="I1664" s="311">
        <v>0</v>
      </c>
      <c r="J1664" s="277">
        <f>SUM(K1664:N1664)</f>
        <v>0</v>
      </c>
      <c r="K1664" s="311">
        <v>0</v>
      </c>
      <c r="L1664" s="311">
        <v>0</v>
      </c>
      <c r="M1664" s="311">
        <v>0</v>
      </c>
      <c r="N1664" s="311">
        <v>0</v>
      </c>
      <c r="O1664" s="235">
        <f t="shared" ca="1" si="353"/>
        <v>0</v>
      </c>
      <c r="P1664" s="277">
        <f ca="1">SUM(P1664:S1664)</f>
        <v>0</v>
      </c>
      <c r="Q1664" s="311">
        <v>0</v>
      </c>
      <c r="R1664" s="311">
        <v>0</v>
      </c>
      <c r="S1664" s="311">
        <v>0</v>
      </c>
      <c r="T1664" s="309" t="e">
        <f>J1664/I1664</f>
        <v>#DIV/0!</v>
      </c>
      <c r="U1664" s="309" t="e">
        <f t="shared" ca="1" si="356"/>
        <v>#DIV/0!</v>
      </c>
    </row>
    <row r="1665" spans="1:21" ht="90.75" hidden="1" x14ac:dyDescent="0.25">
      <c r="A1665" s="313" t="s">
        <v>1071</v>
      </c>
      <c r="B1665" s="312"/>
      <c r="C1665" s="312"/>
      <c r="D1665" s="235">
        <v>1050.2</v>
      </c>
      <c r="E1665" s="235">
        <v>0</v>
      </c>
      <c r="F1665" s="235">
        <f>D1665</f>
        <v>1050.2</v>
      </c>
      <c r="G1665" s="235">
        <v>0</v>
      </c>
      <c r="H1665" s="235">
        <v>0</v>
      </c>
      <c r="I1665" s="235">
        <v>262.5</v>
      </c>
      <c r="J1665" s="235">
        <v>0</v>
      </c>
      <c r="K1665" s="235">
        <v>0</v>
      </c>
      <c r="L1665" s="235">
        <f>I1665</f>
        <v>262.5</v>
      </c>
      <c r="M1665" s="235">
        <v>0</v>
      </c>
      <c r="N1665" s="235">
        <v>0</v>
      </c>
      <c r="O1665" s="235">
        <f t="shared" si="353"/>
        <v>0</v>
      </c>
      <c r="P1665" s="235">
        <v>0</v>
      </c>
      <c r="Q1665" s="235">
        <f>P1665</f>
        <v>0</v>
      </c>
      <c r="R1665" s="235">
        <v>0</v>
      </c>
      <c r="S1665" s="235">
        <v>0</v>
      </c>
      <c r="T1665" s="309">
        <f>J1665/I1665</f>
        <v>0</v>
      </c>
      <c r="U1665" s="309" t="e">
        <f t="shared" si="356"/>
        <v>#DIV/0!</v>
      </c>
    </row>
    <row r="1666" spans="1:21" ht="169.5" hidden="1" x14ac:dyDescent="0.25">
      <c r="A1666" s="313" t="s">
        <v>1072</v>
      </c>
      <c r="B1666" s="312"/>
      <c r="C1666" s="312"/>
      <c r="D1666" s="235">
        <v>44510</v>
      </c>
      <c r="E1666" s="235">
        <v>0</v>
      </c>
      <c r="F1666" s="235">
        <f>D1666</f>
        <v>44510</v>
      </c>
      <c r="G1666" s="235">
        <v>0</v>
      </c>
      <c r="H1666" s="235">
        <v>0</v>
      </c>
      <c r="I1666" s="235">
        <v>11134.7</v>
      </c>
      <c r="J1666" s="235">
        <v>0</v>
      </c>
      <c r="K1666" s="235">
        <v>0</v>
      </c>
      <c r="L1666" s="235">
        <f>I1666</f>
        <v>11134.7</v>
      </c>
      <c r="M1666" s="235">
        <v>0</v>
      </c>
      <c r="N1666" s="235">
        <v>0</v>
      </c>
      <c r="O1666" s="235">
        <f t="shared" si="353"/>
        <v>11060.9</v>
      </c>
      <c r="P1666" s="235">
        <v>0</v>
      </c>
      <c r="Q1666" s="235">
        <v>11060.9</v>
      </c>
      <c r="R1666" s="235">
        <v>0</v>
      </c>
      <c r="S1666" s="235">
        <v>0</v>
      </c>
      <c r="T1666" s="309">
        <f>J1666/I1666</f>
        <v>0</v>
      </c>
      <c r="U1666" s="309" t="e">
        <f>Q1666/J1666</f>
        <v>#DIV/0!</v>
      </c>
    </row>
    <row r="1668" spans="1:21" ht="18.75" x14ac:dyDescent="0.25">
      <c r="A1668" s="510" t="s">
        <v>1146</v>
      </c>
      <c r="B1668" s="510"/>
      <c r="C1668" s="510"/>
      <c r="D1668" s="510"/>
      <c r="E1668" s="510"/>
      <c r="F1668" s="510"/>
      <c r="G1668" s="510"/>
      <c r="H1668" s="510"/>
      <c r="I1668" s="510"/>
      <c r="J1668" s="510"/>
      <c r="K1668" s="510"/>
      <c r="L1668" s="510"/>
      <c r="M1668" s="510"/>
      <c r="N1668" s="510"/>
      <c r="O1668" s="510"/>
      <c r="P1668" s="510"/>
      <c r="Q1668" s="510"/>
      <c r="R1668" s="510"/>
      <c r="S1668" s="510"/>
      <c r="T1668" s="510"/>
      <c r="U1668" s="510"/>
    </row>
    <row r="1669" spans="1:21" x14ac:dyDescent="0.25">
      <c r="A1669" s="514" t="s">
        <v>1077</v>
      </c>
      <c r="B1669" s="514" t="s">
        <v>1</v>
      </c>
      <c r="C1669" s="514" t="s">
        <v>2</v>
      </c>
      <c r="D1669" s="516" t="s">
        <v>100</v>
      </c>
      <c r="E1669" s="516"/>
      <c r="F1669" s="516"/>
      <c r="G1669" s="516"/>
      <c r="H1669" s="516"/>
      <c r="I1669" s="516"/>
      <c r="J1669" s="516"/>
      <c r="K1669" s="516"/>
      <c r="L1669" s="516"/>
      <c r="M1669" s="516"/>
      <c r="N1669" s="516"/>
      <c r="O1669" s="516"/>
      <c r="P1669" s="516"/>
      <c r="Q1669" s="516"/>
      <c r="R1669" s="516"/>
      <c r="S1669" s="516"/>
      <c r="T1669" s="514" t="s">
        <v>101</v>
      </c>
      <c r="U1669" s="514" t="s">
        <v>1078</v>
      </c>
    </row>
    <row r="1670" spans="1:21" x14ac:dyDescent="0.25">
      <c r="A1670" s="514"/>
      <c r="B1670" s="514"/>
      <c r="C1670" s="514"/>
      <c r="D1670" s="516" t="s">
        <v>1079</v>
      </c>
      <c r="E1670" s="516"/>
      <c r="F1670" s="516"/>
      <c r="G1670" s="516"/>
      <c r="H1670" s="516"/>
      <c r="I1670" s="514" t="s">
        <v>104</v>
      </c>
      <c r="J1670" s="516" t="s">
        <v>8</v>
      </c>
      <c r="K1670" s="516"/>
      <c r="L1670" s="516"/>
      <c r="M1670" s="516"/>
      <c r="N1670" s="516"/>
      <c r="O1670" s="516" t="s">
        <v>9</v>
      </c>
      <c r="P1670" s="516"/>
      <c r="Q1670" s="516"/>
      <c r="R1670" s="516"/>
      <c r="S1670" s="516"/>
      <c r="T1670" s="514"/>
      <c r="U1670" s="514"/>
    </row>
    <row r="1671" spans="1:21" x14ac:dyDescent="0.25">
      <c r="A1671" s="514"/>
      <c r="B1671" s="514"/>
      <c r="C1671" s="514"/>
      <c r="D1671" s="514" t="s">
        <v>105</v>
      </c>
      <c r="E1671" s="516" t="s">
        <v>11</v>
      </c>
      <c r="F1671" s="516"/>
      <c r="G1671" s="516"/>
      <c r="H1671" s="516"/>
      <c r="I1671" s="514"/>
      <c r="J1671" s="514" t="s">
        <v>105</v>
      </c>
      <c r="K1671" s="516" t="s">
        <v>11</v>
      </c>
      <c r="L1671" s="516"/>
      <c r="M1671" s="516"/>
      <c r="N1671" s="516"/>
      <c r="O1671" s="514" t="s">
        <v>105</v>
      </c>
      <c r="P1671" s="516" t="s">
        <v>11</v>
      </c>
      <c r="Q1671" s="516"/>
      <c r="R1671" s="516"/>
      <c r="S1671" s="516"/>
      <c r="T1671" s="514"/>
      <c r="U1671" s="514"/>
    </row>
    <row r="1672" spans="1:21" ht="144" customHeight="1" x14ac:dyDescent="0.25">
      <c r="A1672" s="514"/>
      <c r="B1672" s="514"/>
      <c r="C1672" s="514"/>
      <c r="D1672" s="514"/>
      <c r="E1672" s="419" t="s">
        <v>106</v>
      </c>
      <c r="F1672" s="419" t="s">
        <v>13</v>
      </c>
      <c r="G1672" s="419" t="s">
        <v>14</v>
      </c>
      <c r="H1672" s="419" t="s">
        <v>107</v>
      </c>
      <c r="I1672" s="514"/>
      <c r="J1672" s="514"/>
      <c r="K1672" s="419" t="s">
        <v>106</v>
      </c>
      <c r="L1672" s="419" t="s">
        <v>13</v>
      </c>
      <c r="M1672" s="419" t="s">
        <v>14</v>
      </c>
      <c r="N1672" s="419" t="s">
        <v>107</v>
      </c>
      <c r="O1672" s="514"/>
      <c r="P1672" s="419" t="s">
        <v>106</v>
      </c>
      <c r="Q1672" s="419" t="s">
        <v>13</v>
      </c>
      <c r="R1672" s="419" t="s">
        <v>14</v>
      </c>
      <c r="S1672" s="419" t="s">
        <v>107</v>
      </c>
      <c r="T1672" s="514"/>
      <c r="U1672" s="514"/>
    </row>
    <row r="1673" spans="1:21" x14ac:dyDescent="0.25">
      <c r="A1673" s="339">
        <v>1</v>
      </c>
      <c r="B1673" s="339">
        <v>2</v>
      </c>
      <c r="C1673" s="339">
        <v>3</v>
      </c>
      <c r="D1673" s="339">
        <v>4</v>
      </c>
      <c r="E1673" s="339">
        <v>5</v>
      </c>
      <c r="F1673" s="339">
        <v>6</v>
      </c>
      <c r="G1673" s="339">
        <v>7</v>
      </c>
      <c r="H1673" s="339">
        <v>8</v>
      </c>
      <c r="I1673" s="339">
        <v>9</v>
      </c>
      <c r="J1673" s="339">
        <v>10</v>
      </c>
      <c r="K1673" s="339">
        <v>11</v>
      </c>
      <c r="L1673" s="339">
        <v>12</v>
      </c>
      <c r="M1673" s="339">
        <v>13</v>
      </c>
      <c r="N1673" s="339">
        <v>14</v>
      </c>
      <c r="O1673" s="339">
        <v>15</v>
      </c>
      <c r="P1673" s="339">
        <v>16</v>
      </c>
      <c r="Q1673" s="339">
        <v>17</v>
      </c>
      <c r="R1673" s="339">
        <v>18</v>
      </c>
      <c r="S1673" s="339">
        <v>19</v>
      </c>
      <c r="T1673" s="339">
        <v>20</v>
      </c>
      <c r="U1673" s="339">
        <v>21</v>
      </c>
    </row>
    <row r="1674" spans="1:21" ht="90" x14ac:dyDescent="0.25">
      <c r="A1674" s="447" t="s">
        <v>1080</v>
      </c>
      <c r="B1674" s="421"/>
      <c r="C1674" s="421"/>
      <c r="D1674" s="348">
        <v>1165729.7</v>
      </c>
      <c r="E1674" s="348">
        <v>0</v>
      </c>
      <c r="F1674" s="348">
        <v>1155923.5</v>
      </c>
      <c r="G1674" s="348">
        <v>9806.2000000000007</v>
      </c>
      <c r="H1674" s="348">
        <v>0</v>
      </c>
      <c r="I1674" s="348">
        <v>246938.2</v>
      </c>
      <c r="J1674" s="348">
        <v>145935.397</v>
      </c>
      <c r="K1674" s="348">
        <v>0</v>
      </c>
      <c r="L1674" s="348">
        <v>145935.397</v>
      </c>
      <c r="M1674" s="348">
        <v>0</v>
      </c>
      <c r="N1674" s="348">
        <v>0</v>
      </c>
      <c r="O1674" s="348">
        <v>145935.397</v>
      </c>
      <c r="P1674" s="348">
        <v>0</v>
      </c>
      <c r="Q1674" s="348">
        <v>145935.397</v>
      </c>
      <c r="R1674" s="348">
        <v>0</v>
      </c>
      <c r="S1674" s="348">
        <v>0</v>
      </c>
      <c r="T1674" s="354">
        <v>0.59097943129090591</v>
      </c>
      <c r="U1674" s="354">
        <v>1</v>
      </c>
    </row>
    <row r="1675" spans="1:21" hidden="1" x14ac:dyDescent="0.25">
      <c r="A1675" s="341" t="s">
        <v>11</v>
      </c>
      <c r="B1675" s="355"/>
      <c r="C1675" s="355"/>
      <c r="D1675" s="356"/>
      <c r="E1675" s="356"/>
      <c r="F1675" s="357"/>
      <c r="G1675" s="357"/>
      <c r="H1675" s="357"/>
      <c r="I1675" s="357"/>
      <c r="J1675" s="357"/>
      <c r="K1675" s="357"/>
      <c r="L1675" s="357"/>
      <c r="M1675" s="357"/>
      <c r="N1675" s="357"/>
      <c r="O1675" s="357"/>
      <c r="P1675" s="357"/>
      <c r="Q1675" s="357"/>
      <c r="R1675" s="357"/>
      <c r="S1675" s="357"/>
      <c r="T1675" s="357"/>
      <c r="U1675" s="357"/>
    </row>
    <row r="1676" spans="1:21" ht="67.5" hidden="1" x14ac:dyDescent="0.25">
      <c r="A1676" s="342" t="s">
        <v>1081</v>
      </c>
      <c r="B1676" s="352"/>
      <c r="C1676" s="352"/>
      <c r="D1676" s="353">
        <v>1155923.5</v>
      </c>
      <c r="E1676" s="353">
        <v>0</v>
      </c>
      <c r="F1676" s="353">
        <v>1155923.5</v>
      </c>
      <c r="G1676" s="353">
        <v>0</v>
      </c>
      <c r="H1676" s="353">
        <v>0</v>
      </c>
      <c r="I1676" s="353">
        <v>246938.2</v>
      </c>
      <c r="J1676" s="353">
        <v>145935.397</v>
      </c>
      <c r="K1676" s="353">
        <v>0</v>
      </c>
      <c r="L1676" s="353">
        <v>145935.397</v>
      </c>
      <c r="M1676" s="353">
        <v>0</v>
      </c>
      <c r="N1676" s="353">
        <v>0</v>
      </c>
      <c r="O1676" s="353">
        <v>145935.397</v>
      </c>
      <c r="P1676" s="353">
        <v>0</v>
      </c>
      <c r="Q1676" s="353">
        <v>145935.397</v>
      </c>
      <c r="R1676" s="353">
        <v>0</v>
      </c>
      <c r="S1676" s="353">
        <v>0</v>
      </c>
      <c r="T1676" s="358"/>
      <c r="U1676" s="358"/>
    </row>
    <row r="1677" spans="1:21" x14ac:dyDescent="0.25">
      <c r="A1677" s="509" t="s">
        <v>1082</v>
      </c>
      <c r="B1677" s="509"/>
      <c r="C1677" s="509"/>
      <c r="D1677" s="509"/>
      <c r="E1677" s="509"/>
      <c r="F1677" s="509"/>
      <c r="G1677" s="509"/>
      <c r="H1677" s="509"/>
      <c r="I1677" s="509"/>
      <c r="J1677" s="509"/>
      <c r="K1677" s="509"/>
      <c r="L1677" s="509"/>
      <c r="M1677" s="509"/>
      <c r="N1677" s="509"/>
      <c r="O1677" s="509"/>
      <c r="P1677" s="509"/>
      <c r="Q1677" s="509"/>
      <c r="R1677" s="509"/>
      <c r="S1677" s="509"/>
      <c r="T1677" s="509"/>
      <c r="U1677" s="509"/>
    </row>
    <row r="1678" spans="1:21" x14ac:dyDescent="0.25">
      <c r="A1678" s="422" t="s">
        <v>109</v>
      </c>
      <c r="B1678" s="412"/>
      <c r="C1678" s="412"/>
      <c r="D1678" s="365">
        <v>112280</v>
      </c>
      <c r="E1678" s="365">
        <v>0</v>
      </c>
      <c r="F1678" s="365">
        <v>112280</v>
      </c>
      <c r="G1678" s="365">
        <v>0</v>
      </c>
      <c r="H1678" s="365">
        <v>0</v>
      </c>
      <c r="I1678" s="365">
        <v>0</v>
      </c>
      <c r="J1678" s="365">
        <v>0</v>
      </c>
      <c r="K1678" s="365">
        <v>0</v>
      </c>
      <c r="L1678" s="365">
        <v>0</v>
      </c>
      <c r="M1678" s="365">
        <v>0</v>
      </c>
      <c r="N1678" s="365">
        <v>0</v>
      </c>
      <c r="O1678" s="365">
        <v>0</v>
      </c>
      <c r="P1678" s="365">
        <v>0</v>
      </c>
      <c r="Q1678" s="365">
        <v>0</v>
      </c>
      <c r="R1678" s="365">
        <v>0</v>
      </c>
      <c r="S1678" s="365">
        <v>0</v>
      </c>
      <c r="T1678" s="422"/>
      <c r="U1678" s="422"/>
    </row>
    <row r="1679" spans="1:21" ht="67.5" hidden="1" x14ac:dyDescent="0.25">
      <c r="A1679" s="342" t="s">
        <v>1081</v>
      </c>
      <c r="B1679" s="421"/>
      <c r="C1679" s="421"/>
      <c r="D1679" s="348">
        <v>112280</v>
      </c>
      <c r="E1679" s="348">
        <v>0</v>
      </c>
      <c r="F1679" s="348">
        <v>112280</v>
      </c>
      <c r="G1679" s="348">
        <v>0</v>
      </c>
      <c r="H1679" s="348">
        <v>0</v>
      </c>
      <c r="I1679" s="365">
        <v>0</v>
      </c>
      <c r="J1679" s="348">
        <v>0</v>
      </c>
      <c r="K1679" s="348">
        <v>0</v>
      </c>
      <c r="L1679" s="348">
        <v>0</v>
      </c>
      <c r="M1679" s="348">
        <v>0</v>
      </c>
      <c r="N1679" s="348">
        <v>0</v>
      </c>
      <c r="O1679" s="365">
        <v>0</v>
      </c>
      <c r="P1679" s="348">
        <v>0</v>
      </c>
      <c r="Q1679" s="346">
        <v>0</v>
      </c>
      <c r="R1679" s="346">
        <v>0</v>
      </c>
      <c r="S1679" s="346">
        <v>0</v>
      </c>
      <c r="T1679" s="349"/>
      <c r="U1679" s="349"/>
    </row>
    <row r="1680" spans="1:21" hidden="1" x14ac:dyDescent="0.25">
      <c r="A1680" s="512" t="s">
        <v>1083</v>
      </c>
      <c r="B1680" s="512"/>
      <c r="C1680" s="512"/>
      <c r="D1680" s="512"/>
      <c r="E1680" s="512"/>
      <c r="F1680" s="512"/>
      <c r="G1680" s="512"/>
      <c r="H1680" s="512"/>
      <c r="I1680" s="512"/>
      <c r="J1680" s="512"/>
      <c r="K1680" s="512"/>
      <c r="L1680" s="512"/>
      <c r="M1680" s="512"/>
      <c r="N1680" s="512"/>
      <c r="O1680" s="512"/>
      <c r="P1680" s="512"/>
      <c r="Q1680" s="512"/>
      <c r="R1680" s="512"/>
      <c r="S1680" s="512"/>
      <c r="T1680" s="512"/>
      <c r="U1680" s="512"/>
    </row>
    <row r="1681" spans="1:21" hidden="1" x14ac:dyDescent="0.25">
      <c r="A1681" s="417" t="s">
        <v>109</v>
      </c>
      <c r="B1681" s="421">
        <v>2015</v>
      </c>
      <c r="C1681" s="421">
        <v>2015</v>
      </c>
      <c r="D1681" s="353">
        <v>112280</v>
      </c>
      <c r="E1681" s="353">
        <v>0</v>
      </c>
      <c r="F1681" s="353">
        <v>112280</v>
      </c>
      <c r="G1681" s="353">
        <v>0</v>
      </c>
      <c r="H1681" s="353">
        <v>0</v>
      </c>
      <c r="I1681" s="353">
        <v>0</v>
      </c>
      <c r="J1681" s="353">
        <v>0</v>
      </c>
      <c r="K1681" s="353">
        <v>0</v>
      </c>
      <c r="L1681" s="353">
        <v>0</v>
      </c>
      <c r="M1681" s="353">
        <v>0</v>
      </c>
      <c r="N1681" s="353">
        <v>0</v>
      </c>
      <c r="O1681" s="353">
        <v>0</v>
      </c>
      <c r="P1681" s="353">
        <v>0</v>
      </c>
      <c r="Q1681" s="353">
        <v>0</v>
      </c>
      <c r="R1681" s="353">
        <v>0</v>
      </c>
      <c r="S1681" s="353">
        <v>0</v>
      </c>
      <c r="T1681" s="417"/>
      <c r="U1681" s="417"/>
    </row>
    <row r="1682" spans="1:21" ht="67.5" hidden="1" x14ac:dyDescent="0.25">
      <c r="A1682" s="342" t="s">
        <v>1081</v>
      </c>
      <c r="B1682" s="340"/>
      <c r="C1682" s="340"/>
      <c r="D1682" s="348">
        <v>112280</v>
      </c>
      <c r="E1682" s="348">
        <v>0</v>
      </c>
      <c r="F1682" s="348">
        <v>112280</v>
      </c>
      <c r="G1682" s="348">
        <v>0</v>
      </c>
      <c r="H1682" s="348">
        <v>0</v>
      </c>
      <c r="I1682" s="353">
        <v>0</v>
      </c>
      <c r="J1682" s="348">
        <v>0</v>
      </c>
      <c r="K1682" s="348">
        <v>0</v>
      </c>
      <c r="L1682" s="348">
        <v>0</v>
      </c>
      <c r="M1682" s="348">
        <v>0</v>
      </c>
      <c r="N1682" s="348">
        <v>0</v>
      </c>
      <c r="O1682" s="348">
        <v>0</v>
      </c>
      <c r="P1682" s="348">
        <v>0</v>
      </c>
      <c r="Q1682" s="348">
        <v>0</v>
      </c>
      <c r="R1682" s="348">
        <v>0</v>
      </c>
      <c r="S1682" s="348">
        <v>0</v>
      </c>
      <c r="T1682" s="349"/>
      <c r="U1682" s="349"/>
    </row>
    <row r="1683" spans="1:21" x14ac:dyDescent="0.25">
      <c r="A1683" s="509" t="s">
        <v>1084</v>
      </c>
      <c r="B1683" s="509"/>
      <c r="C1683" s="509"/>
      <c r="D1683" s="509"/>
      <c r="E1683" s="509"/>
      <c r="F1683" s="509"/>
      <c r="G1683" s="509"/>
      <c r="H1683" s="509"/>
      <c r="I1683" s="509"/>
      <c r="J1683" s="509"/>
      <c r="K1683" s="509"/>
      <c r="L1683" s="509"/>
      <c r="M1683" s="509"/>
      <c r="N1683" s="509"/>
      <c r="O1683" s="509"/>
      <c r="P1683" s="509"/>
      <c r="Q1683" s="509"/>
      <c r="R1683" s="509"/>
      <c r="S1683" s="509"/>
      <c r="T1683" s="509"/>
      <c r="U1683" s="509"/>
    </row>
    <row r="1684" spans="1:21" x14ac:dyDescent="0.25">
      <c r="A1684" s="360" t="s">
        <v>109</v>
      </c>
      <c r="B1684" s="421"/>
      <c r="C1684" s="421"/>
      <c r="D1684" s="348">
        <v>820512.1</v>
      </c>
      <c r="E1684" s="348">
        <v>0</v>
      </c>
      <c r="F1684" s="348">
        <v>820512.1</v>
      </c>
      <c r="G1684" s="348">
        <v>0</v>
      </c>
      <c r="H1684" s="348">
        <v>0</v>
      </c>
      <c r="I1684" s="348">
        <v>197849</v>
      </c>
      <c r="J1684" s="348">
        <v>106346.197</v>
      </c>
      <c r="K1684" s="348">
        <v>0</v>
      </c>
      <c r="L1684" s="348">
        <v>106346.197</v>
      </c>
      <c r="M1684" s="348">
        <v>0</v>
      </c>
      <c r="N1684" s="348">
        <v>0</v>
      </c>
      <c r="O1684" s="348">
        <v>106346.197</v>
      </c>
      <c r="P1684" s="348">
        <v>0</v>
      </c>
      <c r="Q1684" s="348">
        <v>106346.197</v>
      </c>
      <c r="R1684" s="348">
        <v>0</v>
      </c>
      <c r="S1684" s="348">
        <v>0</v>
      </c>
      <c r="T1684" s="349">
        <f>L1684/I1684</f>
        <v>0.53751192576156559</v>
      </c>
      <c r="U1684" s="349">
        <v>1</v>
      </c>
    </row>
    <row r="1685" spans="1:21" ht="67.5" hidden="1" x14ac:dyDescent="0.25">
      <c r="A1685" s="342" t="s">
        <v>1081</v>
      </c>
      <c r="B1685" s="421"/>
      <c r="C1685" s="421"/>
      <c r="D1685" s="348">
        <v>820512.1</v>
      </c>
      <c r="E1685" s="348">
        <v>0</v>
      </c>
      <c r="F1685" s="348">
        <v>820512.1</v>
      </c>
      <c r="G1685" s="348">
        <v>0</v>
      </c>
      <c r="H1685" s="348">
        <v>0</v>
      </c>
      <c r="I1685" s="348">
        <v>197849</v>
      </c>
      <c r="J1685" s="348">
        <v>106346.197</v>
      </c>
      <c r="K1685" s="348">
        <v>0</v>
      </c>
      <c r="L1685" s="348">
        <v>106346.197</v>
      </c>
      <c r="M1685" s="348">
        <v>0</v>
      </c>
      <c r="N1685" s="348">
        <v>0</v>
      </c>
      <c r="O1685" s="348">
        <v>106346.197</v>
      </c>
      <c r="P1685" s="348">
        <v>0</v>
      </c>
      <c r="Q1685" s="348">
        <v>106346.197</v>
      </c>
      <c r="R1685" s="348">
        <v>0</v>
      </c>
      <c r="S1685" s="348">
        <v>0</v>
      </c>
      <c r="T1685" s="349"/>
      <c r="U1685" s="349"/>
    </row>
    <row r="1686" spans="1:21" ht="29.25" hidden="1" customHeight="1" x14ac:dyDescent="0.25">
      <c r="A1686" s="509" t="s">
        <v>1085</v>
      </c>
      <c r="B1686" s="509"/>
      <c r="C1686" s="509"/>
      <c r="D1686" s="509"/>
      <c r="E1686" s="509"/>
      <c r="F1686" s="509"/>
      <c r="G1686" s="509"/>
      <c r="H1686" s="509"/>
      <c r="I1686" s="509"/>
      <c r="J1686" s="509"/>
      <c r="K1686" s="509"/>
      <c r="L1686" s="509"/>
      <c r="M1686" s="509"/>
      <c r="N1686" s="509"/>
      <c r="O1686" s="509"/>
      <c r="P1686" s="509"/>
      <c r="Q1686" s="509"/>
      <c r="R1686" s="509"/>
      <c r="S1686" s="509"/>
      <c r="T1686" s="509"/>
      <c r="U1686" s="509"/>
    </row>
    <row r="1687" spans="1:21" hidden="1" x14ac:dyDescent="0.25">
      <c r="A1687" s="343" t="s">
        <v>109</v>
      </c>
      <c r="B1687" s="352">
        <v>2015</v>
      </c>
      <c r="C1687" s="352">
        <v>2015</v>
      </c>
      <c r="D1687" s="365">
        <v>386680.7</v>
      </c>
      <c r="E1687" s="365">
        <v>0</v>
      </c>
      <c r="F1687" s="365">
        <v>386680.7</v>
      </c>
      <c r="G1687" s="365">
        <v>0</v>
      </c>
      <c r="H1687" s="365">
        <v>0</v>
      </c>
      <c r="I1687" s="365">
        <v>77949</v>
      </c>
      <c r="J1687" s="365">
        <v>64389.813999999998</v>
      </c>
      <c r="K1687" s="365">
        <v>0</v>
      </c>
      <c r="L1687" s="365">
        <v>64389.813999999998</v>
      </c>
      <c r="M1687" s="365">
        <v>0</v>
      </c>
      <c r="N1687" s="365">
        <v>0</v>
      </c>
      <c r="O1687" s="365">
        <v>64389.813999999998</v>
      </c>
      <c r="P1687" s="365">
        <v>0</v>
      </c>
      <c r="Q1687" s="365">
        <v>64389.813999999998</v>
      </c>
      <c r="R1687" s="365">
        <v>0</v>
      </c>
      <c r="S1687" s="365">
        <v>0</v>
      </c>
      <c r="T1687" s="362"/>
      <c r="U1687" s="362"/>
    </row>
    <row r="1688" spans="1:21" ht="67.5" hidden="1" x14ac:dyDescent="0.25">
      <c r="A1688" s="342" t="s">
        <v>1081</v>
      </c>
      <c r="B1688" s="347"/>
      <c r="C1688" s="347"/>
      <c r="D1688" s="346">
        <v>386680.7</v>
      </c>
      <c r="E1688" s="348">
        <v>0</v>
      </c>
      <c r="F1688" s="346">
        <v>386680.7</v>
      </c>
      <c r="G1688" s="348">
        <v>0</v>
      </c>
      <c r="H1688" s="348">
        <v>0</v>
      </c>
      <c r="I1688" s="365">
        <v>77949</v>
      </c>
      <c r="J1688" s="348">
        <v>64389.813999999998</v>
      </c>
      <c r="K1688" s="348">
        <v>0</v>
      </c>
      <c r="L1688" s="346">
        <v>64389.813999999998</v>
      </c>
      <c r="M1688" s="348">
        <v>0</v>
      </c>
      <c r="N1688" s="348">
        <v>0</v>
      </c>
      <c r="O1688" s="348">
        <v>64389.813999999998</v>
      </c>
      <c r="P1688" s="348">
        <v>0</v>
      </c>
      <c r="Q1688" s="346">
        <v>64389.813999999998</v>
      </c>
      <c r="R1688" s="348">
        <v>0</v>
      </c>
      <c r="S1688" s="348">
        <v>0</v>
      </c>
      <c r="T1688" s="349"/>
      <c r="U1688" s="349"/>
    </row>
    <row r="1689" spans="1:21" hidden="1" x14ac:dyDescent="0.25">
      <c r="A1689" s="517" t="s">
        <v>1086</v>
      </c>
      <c r="B1689" s="517"/>
      <c r="C1689" s="517"/>
      <c r="D1689" s="517"/>
      <c r="E1689" s="517"/>
      <c r="F1689" s="517"/>
      <c r="G1689" s="517"/>
      <c r="H1689" s="517"/>
      <c r="I1689" s="517"/>
      <c r="J1689" s="517"/>
      <c r="K1689" s="517"/>
      <c r="L1689" s="517"/>
      <c r="M1689" s="517"/>
      <c r="N1689" s="517"/>
      <c r="O1689" s="517"/>
      <c r="P1689" s="517"/>
      <c r="Q1689" s="517"/>
      <c r="R1689" s="517"/>
      <c r="S1689" s="517"/>
      <c r="T1689" s="517"/>
      <c r="U1689" s="517"/>
    </row>
    <row r="1690" spans="1:21" hidden="1" x14ac:dyDescent="0.25">
      <c r="A1690" s="343" t="s">
        <v>109</v>
      </c>
      <c r="B1690" s="352">
        <v>2015</v>
      </c>
      <c r="C1690" s="352">
        <v>2015</v>
      </c>
      <c r="D1690" s="348">
        <v>150917.70000000001</v>
      </c>
      <c r="E1690" s="348">
        <v>0</v>
      </c>
      <c r="F1690" s="348">
        <v>150917.70000000001</v>
      </c>
      <c r="G1690" s="348">
        <v>0</v>
      </c>
      <c r="H1690" s="348">
        <v>0</v>
      </c>
      <c r="I1690" s="348">
        <v>42900</v>
      </c>
      <c r="J1690" s="348">
        <v>14706.869000000001</v>
      </c>
      <c r="K1690" s="348">
        <v>0</v>
      </c>
      <c r="L1690" s="348">
        <v>14706.869000000001</v>
      </c>
      <c r="M1690" s="348">
        <v>0</v>
      </c>
      <c r="N1690" s="348">
        <v>0</v>
      </c>
      <c r="O1690" s="348">
        <v>14706.869000000001</v>
      </c>
      <c r="P1690" s="348">
        <v>0</v>
      </c>
      <c r="Q1690" s="348">
        <v>14706.869000000001</v>
      </c>
      <c r="R1690" s="348">
        <v>0</v>
      </c>
      <c r="S1690" s="348">
        <v>0</v>
      </c>
      <c r="T1690" s="349"/>
      <c r="U1690" s="349"/>
    </row>
    <row r="1691" spans="1:21" ht="67.5" hidden="1" x14ac:dyDescent="0.25">
      <c r="A1691" s="342" t="s">
        <v>1081</v>
      </c>
      <c r="B1691" s="421"/>
      <c r="C1691" s="421"/>
      <c r="D1691" s="348">
        <v>150917.70000000001</v>
      </c>
      <c r="E1691" s="348">
        <v>0</v>
      </c>
      <c r="F1691" s="348">
        <v>150917.70000000001</v>
      </c>
      <c r="G1691" s="348">
        <v>0</v>
      </c>
      <c r="H1691" s="348">
        <v>0</v>
      </c>
      <c r="I1691" s="348">
        <v>42900</v>
      </c>
      <c r="J1691" s="348">
        <v>14706.869000000001</v>
      </c>
      <c r="K1691" s="348">
        <v>0</v>
      </c>
      <c r="L1691" s="348">
        <v>14706.869000000001</v>
      </c>
      <c r="M1691" s="348">
        <v>0</v>
      </c>
      <c r="N1691" s="348">
        <v>0</v>
      </c>
      <c r="O1691" s="348">
        <v>14706.869000000001</v>
      </c>
      <c r="P1691" s="348">
        <v>0</v>
      </c>
      <c r="Q1691" s="348">
        <v>14706.869000000001</v>
      </c>
      <c r="R1691" s="348">
        <v>0</v>
      </c>
      <c r="S1691" s="348">
        <v>0</v>
      </c>
      <c r="T1691" s="349"/>
      <c r="U1691" s="349"/>
    </row>
    <row r="1692" spans="1:21" ht="30" hidden="1" customHeight="1" x14ac:dyDescent="0.25">
      <c r="A1692" s="512" t="s">
        <v>1087</v>
      </c>
      <c r="B1692" s="512"/>
      <c r="C1692" s="512"/>
      <c r="D1692" s="512"/>
      <c r="E1692" s="512"/>
      <c r="F1692" s="512"/>
      <c r="G1692" s="512"/>
      <c r="H1692" s="512"/>
      <c r="I1692" s="512"/>
      <c r="J1692" s="512"/>
      <c r="K1692" s="512"/>
      <c r="L1692" s="512"/>
      <c r="M1692" s="512"/>
      <c r="N1692" s="512"/>
      <c r="O1692" s="512"/>
      <c r="P1692" s="512"/>
      <c r="Q1692" s="512"/>
      <c r="R1692" s="512"/>
      <c r="S1692" s="512"/>
      <c r="T1692" s="512"/>
      <c r="U1692" s="512"/>
    </row>
    <row r="1693" spans="1:21" hidden="1" x14ac:dyDescent="0.25">
      <c r="A1693" s="343" t="s">
        <v>109</v>
      </c>
      <c r="B1693" s="352">
        <v>2015</v>
      </c>
      <c r="C1693" s="352">
        <v>2015</v>
      </c>
      <c r="D1693" s="353">
        <v>124708.6</v>
      </c>
      <c r="E1693" s="353">
        <v>0</v>
      </c>
      <c r="F1693" s="353">
        <v>124708.6</v>
      </c>
      <c r="G1693" s="353">
        <v>0</v>
      </c>
      <c r="H1693" s="353">
        <v>0</v>
      </c>
      <c r="I1693" s="353">
        <v>36600</v>
      </c>
      <c r="J1693" s="353">
        <v>11347.787</v>
      </c>
      <c r="K1693" s="353">
        <v>0</v>
      </c>
      <c r="L1693" s="353">
        <v>11347.787</v>
      </c>
      <c r="M1693" s="353">
        <v>0</v>
      </c>
      <c r="N1693" s="353">
        <v>0</v>
      </c>
      <c r="O1693" s="353">
        <v>11347.787</v>
      </c>
      <c r="P1693" s="353">
        <v>0</v>
      </c>
      <c r="Q1693" s="353">
        <v>11347.787</v>
      </c>
      <c r="R1693" s="353">
        <v>0</v>
      </c>
      <c r="S1693" s="353">
        <v>0</v>
      </c>
      <c r="T1693" s="419"/>
      <c r="U1693" s="419"/>
    </row>
    <row r="1694" spans="1:21" ht="67.5" hidden="1" x14ac:dyDescent="0.25">
      <c r="A1694" s="342" t="s">
        <v>1081</v>
      </c>
      <c r="B1694" s="419"/>
      <c r="C1694" s="419"/>
      <c r="D1694" s="353">
        <v>124708.6</v>
      </c>
      <c r="E1694" s="353">
        <v>0</v>
      </c>
      <c r="F1694" s="353">
        <v>124708.6</v>
      </c>
      <c r="G1694" s="353">
        <v>0</v>
      </c>
      <c r="H1694" s="353">
        <v>0</v>
      </c>
      <c r="I1694" s="353">
        <v>36600</v>
      </c>
      <c r="J1694" s="353">
        <v>11347.787</v>
      </c>
      <c r="K1694" s="353">
        <v>0</v>
      </c>
      <c r="L1694" s="353">
        <v>11347.787</v>
      </c>
      <c r="M1694" s="353">
        <v>0</v>
      </c>
      <c r="N1694" s="353">
        <v>0</v>
      </c>
      <c r="O1694" s="353">
        <v>11347.787</v>
      </c>
      <c r="P1694" s="353">
        <v>0</v>
      </c>
      <c r="Q1694" s="353">
        <v>11347.787</v>
      </c>
      <c r="R1694" s="353">
        <v>0</v>
      </c>
      <c r="S1694" s="353">
        <v>0</v>
      </c>
      <c r="T1694" s="419"/>
      <c r="U1694" s="419"/>
    </row>
    <row r="1695" spans="1:21" hidden="1" x14ac:dyDescent="0.25">
      <c r="A1695" s="512" t="s">
        <v>1088</v>
      </c>
      <c r="B1695" s="512"/>
      <c r="C1695" s="512"/>
      <c r="D1695" s="512"/>
      <c r="E1695" s="512"/>
      <c r="F1695" s="512"/>
      <c r="G1695" s="512"/>
      <c r="H1695" s="512"/>
      <c r="I1695" s="512"/>
      <c r="J1695" s="512"/>
      <c r="K1695" s="512"/>
      <c r="L1695" s="512"/>
      <c r="M1695" s="512"/>
      <c r="N1695" s="512"/>
      <c r="O1695" s="512"/>
      <c r="P1695" s="512"/>
      <c r="Q1695" s="512"/>
      <c r="R1695" s="512"/>
      <c r="S1695" s="512"/>
      <c r="T1695" s="512"/>
      <c r="U1695" s="512"/>
    </row>
    <row r="1696" spans="1:21" hidden="1" x14ac:dyDescent="0.25">
      <c r="A1696" s="343" t="s">
        <v>109</v>
      </c>
      <c r="B1696" s="352">
        <v>2015</v>
      </c>
      <c r="C1696" s="352">
        <v>2015</v>
      </c>
      <c r="D1696" s="353">
        <v>54810.1</v>
      </c>
      <c r="E1696" s="353">
        <v>0</v>
      </c>
      <c r="F1696" s="353">
        <v>54810.1</v>
      </c>
      <c r="G1696" s="353">
        <v>0</v>
      </c>
      <c r="H1696" s="353">
        <v>0</v>
      </c>
      <c r="I1696" s="353">
        <v>14400</v>
      </c>
      <c r="J1696" s="353">
        <v>3752.5189999999998</v>
      </c>
      <c r="K1696" s="353">
        <v>0</v>
      </c>
      <c r="L1696" s="353">
        <v>3752.5189999999998</v>
      </c>
      <c r="M1696" s="353">
        <v>0</v>
      </c>
      <c r="N1696" s="353">
        <v>0</v>
      </c>
      <c r="O1696" s="353">
        <v>3752.5189999999998</v>
      </c>
      <c r="P1696" s="353">
        <v>0</v>
      </c>
      <c r="Q1696" s="353">
        <v>3752.5189999999998</v>
      </c>
      <c r="R1696" s="353">
        <v>0</v>
      </c>
      <c r="S1696" s="353">
        <v>0</v>
      </c>
      <c r="T1696" s="419"/>
      <c r="U1696" s="419"/>
    </row>
    <row r="1697" spans="1:21" ht="67.5" hidden="1" x14ac:dyDescent="0.25">
      <c r="A1697" s="342" t="s">
        <v>1081</v>
      </c>
      <c r="B1697" s="419"/>
      <c r="C1697" s="419"/>
      <c r="D1697" s="353">
        <v>54810.1</v>
      </c>
      <c r="E1697" s="353">
        <v>0</v>
      </c>
      <c r="F1697" s="353">
        <v>54810.1</v>
      </c>
      <c r="G1697" s="353">
        <v>0</v>
      </c>
      <c r="H1697" s="353">
        <v>0</v>
      </c>
      <c r="I1697" s="353">
        <v>14400</v>
      </c>
      <c r="J1697" s="353">
        <v>3752.5189999999998</v>
      </c>
      <c r="K1697" s="363">
        <v>0</v>
      </c>
      <c r="L1697" s="353">
        <v>3752.5189999999998</v>
      </c>
      <c r="M1697" s="353">
        <v>0</v>
      </c>
      <c r="N1697" s="353">
        <v>0</v>
      </c>
      <c r="O1697" s="353">
        <v>3752.5189999999998</v>
      </c>
      <c r="P1697" s="353">
        <v>0</v>
      </c>
      <c r="Q1697" s="353">
        <v>3752.5189999999998</v>
      </c>
      <c r="R1697" s="353">
        <v>0</v>
      </c>
      <c r="S1697" s="353">
        <v>0</v>
      </c>
      <c r="T1697" s="419"/>
      <c r="U1697" s="419"/>
    </row>
    <row r="1698" spans="1:21" hidden="1" x14ac:dyDescent="0.25">
      <c r="A1698" s="512" t="s">
        <v>1089</v>
      </c>
      <c r="B1698" s="512"/>
      <c r="C1698" s="512"/>
      <c r="D1698" s="512"/>
      <c r="E1698" s="512"/>
      <c r="F1698" s="512"/>
      <c r="G1698" s="512"/>
      <c r="H1698" s="512"/>
      <c r="I1698" s="512"/>
      <c r="J1698" s="512"/>
      <c r="K1698" s="512"/>
      <c r="L1698" s="512"/>
      <c r="M1698" s="512"/>
      <c r="N1698" s="512"/>
      <c r="O1698" s="512"/>
      <c r="P1698" s="512"/>
      <c r="Q1698" s="512"/>
      <c r="R1698" s="512"/>
      <c r="S1698" s="512"/>
      <c r="T1698" s="512"/>
      <c r="U1698" s="512"/>
    </row>
    <row r="1699" spans="1:21" hidden="1" x14ac:dyDescent="0.25">
      <c r="A1699" s="343" t="s">
        <v>109</v>
      </c>
      <c r="B1699" s="352">
        <v>2015</v>
      </c>
      <c r="C1699" s="352">
        <v>2015</v>
      </c>
      <c r="D1699" s="353">
        <v>103395</v>
      </c>
      <c r="E1699" s="353">
        <v>0</v>
      </c>
      <c r="F1699" s="353">
        <v>103395</v>
      </c>
      <c r="G1699" s="353">
        <v>0</v>
      </c>
      <c r="H1699" s="353">
        <v>0</v>
      </c>
      <c r="I1699" s="353">
        <v>26000</v>
      </c>
      <c r="J1699" s="353">
        <v>12149.208000000001</v>
      </c>
      <c r="K1699" s="353">
        <v>0</v>
      </c>
      <c r="L1699" s="353">
        <v>12149.208000000001</v>
      </c>
      <c r="M1699" s="353">
        <v>0</v>
      </c>
      <c r="N1699" s="353">
        <v>0</v>
      </c>
      <c r="O1699" s="353">
        <v>12149.208000000001</v>
      </c>
      <c r="P1699" s="353">
        <v>0</v>
      </c>
      <c r="Q1699" s="353">
        <v>12149.208000000001</v>
      </c>
      <c r="R1699" s="353">
        <v>0</v>
      </c>
      <c r="S1699" s="353">
        <v>0</v>
      </c>
      <c r="T1699" s="419"/>
      <c r="U1699" s="419"/>
    </row>
    <row r="1700" spans="1:21" ht="67.5" hidden="1" x14ac:dyDescent="0.25">
      <c r="A1700" s="342" t="s">
        <v>1081</v>
      </c>
      <c r="B1700" s="419"/>
      <c r="C1700" s="419"/>
      <c r="D1700" s="353">
        <v>103395</v>
      </c>
      <c r="E1700" s="353">
        <v>0</v>
      </c>
      <c r="F1700" s="353">
        <v>103395</v>
      </c>
      <c r="G1700" s="353">
        <v>0</v>
      </c>
      <c r="H1700" s="353">
        <v>0</v>
      </c>
      <c r="I1700" s="353">
        <v>26000</v>
      </c>
      <c r="J1700" s="353">
        <v>12149.208000000001</v>
      </c>
      <c r="K1700" s="353">
        <v>0</v>
      </c>
      <c r="L1700" s="353">
        <v>12149.208000000001</v>
      </c>
      <c r="M1700" s="353">
        <v>0</v>
      </c>
      <c r="N1700" s="353">
        <v>0</v>
      </c>
      <c r="O1700" s="353">
        <v>12149.208000000001</v>
      </c>
      <c r="P1700" s="353">
        <v>0</v>
      </c>
      <c r="Q1700" s="353">
        <v>12149.208000000001</v>
      </c>
      <c r="R1700" s="353">
        <v>0</v>
      </c>
      <c r="S1700" s="353">
        <v>0</v>
      </c>
      <c r="T1700" s="419"/>
      <c r="U1700" s="419"/>
    </row>
    <row r="1701" spans="1:21" x14ac:dyDescent="0.25">
      <c r="A1701" s="512" t="s">
        <v>1090</v>
      </c>
      <c r="B1701" s="512"/>
      <c r="C1701" s="512"/>
      <c r="D1701" s="512"/>
      <c r="E1701" s="512"/>
      <c r="F1701" s="512"/>
      <c r="G1701" s="512"/>
      <c r="H1701" s="512"/>
      <c r="I1701" s="512"/>
      <c r="J1701" s="512"/>
      <c r="K1701" s="512"/>
      <c r="L1701" s="512"/>
      <c r="M1701" s="512"/>
      <c r="N1701" s="512"/>
      <c r="O1701" s="512"/>
      <c r="P1701" s="512"/>
      <c r="Q1701" s="512"/>
      <c r="R1701" s="512"/>
      <c r="S1701" s="512"/>
      <c r="T1701" s="512"/>
      <c r="U1701" s="512"/>
    </row>
    <row r="1702" spans="1:21" x14ac:dyDescent="0.25">
      <c r="A1702" s="417" t="s">
        <v>109</v>
      </c>
      <c r="B1702" s="417"/>
      <c r="C1702" s="417"/>
      <c r="D1702" s="353">
        <v>132937.60000000001</v>
      </c>
      <c r="E1702" s="353">
        <v>0</v>
      </c>
      <c r="F1702" s="353">
        <v>123131.4</v>
      </c>
      <c r="G1702" s="353">
        <v>9806.2000000000007</v>
      </c>
      <c r="H1702" s="353">
        <v>0</v>
      </c>
      <c r="I1702" s="353">
        <v>49089.2</v>
      </c>
      <c r="J1702" s="353">
        <v>39589.199999999997</v>
      </c>
      <c r="K1702" s="353">
        <v>0</v>
      </c>
      <c r="L1702" s="353">
        <v>39589.199999999997</v>
      </c>
      <c r="M1702" s="353">
        <v>0</v>
      </c>
      <c r="N1702" s="353">
        <v>0</v>
      </c>
      <c r="O1702" s="353">
        <v>39589.199999999997</v>
      </c>
      <c r="P1702" s="353">
        <v>0</v>
      </c>
      <c r="Q1702" s="353">
        <v>39589.199999999997</v>
      </c>
      <c r="R1702" s="353">
        <v>0</v>
      </c>
      <c r="S1702" s="353">
        <v>0</v>
      </c>
      <c r="T1702" s="436">
        <f>L1702/I1702</f>
        <v>0.80647474393552965</v>
      </c>
      <c r="U1702" s="417">
        <v>100</v>
      </c>
    </row>
    <row r="1703" spans="1:21" ht="67.5" hidden="1" x14ac:dyDescent="0.25">
      <c r="A1703" s="342" t="s">
        <v>1081</v>
      </c>
      <c r="B1703" s="419"/>
      <c r="C1703" s="419"/>
      <c r="D1703" s="353">
        <v>123131.4</v>
      </c>
      <c r="E1703" s="353">
        <v>0</v>
      </c>
      <c r="F1703" s="353">
        <v>123131.4</v>
      </c>
      <c r="G1703" s="353">
        <v>0</v>
      </c>
      <c r="H1703" s="353">
        <v>0</v>
      </c>
      <c r="I1703" s="353">
        <v>49089.2</v>
      </c>
      <c r="J1703" s="353">
        <v>39589.199999999997</v>
      </c>
      <c r="K1703" s="348">
        <v>0</v>
      </c>
      <c r="L1703" s="348">
        <v>39589.199999999997</v>
      </c>
      <c r="M1703" s="348">
        <v>0</v>
      </c>
      <c r="N1703" s="348">
        <v>0</v>
      </c>
      <c r="O1703" s="353">
        <v>39589.199999999997</v>
      </c>
      <c r="P1703" s="353">
        <v>0</v>
      </c>
      <c r="Q1703" s="353">
        <v>39589.199999999997</v>
      </c>
      <c r="R1703" s="353">
        <v>0</v>
      </c>
      <c r="S1703" s="353">
        <v>0</v>
      </c>
      <c r="T1703" s="419"/>
      <c r="U1703" s="419"/>
    </row>
    <row r="1704" spans="1:21" ht="135" hidden="1" x14ac:dyDescent="0.25">
      <c r="A1704" s="418" t="s">
        <v>1091</v>
      </c>
      <c r="B1704" s="419"/>
      <c r="C1704" s="419"/>
      <c r="D1704" s="353">
        <v>9806.2000000000007</v>
      </c>
      <c r="E1704" s="353">
        <v>0</v>
      </c>
      <c r="F1704" s="353">
        <v>0</v>
      </c>
      <c r="G1704" s="353">
        <v>9806.2000000000007</v>
      </c>
      <c r="H1704" s="353">
        <v>0</v>
      </c>
      <c r="I1704" s="419"/>
      <c r="J1704" s="353">
        <v>0</v>
      </c>
      <c r="K1704" s="353">
        <v>0</v>
      </c>
      <c r="L1704" s="353">
        <v>0</v>
      </c>
      <c r="M1704" s="353">
        <v>0</v>
      </c>
      <c r="N1704" s="353">
        <v>0</v>
      </c>
      <c r="O1704" s="353">
        <v>0</v>
      </c>
      <c r="P1704" s="353">
        <v>0</v>
      </c>
      <c r="Q1704" s="353">
        <v>0</v>
      </c>
      <c r="R1704" s="353">
        <v>0</v>
      </c>
      <c r="S1704" s="353">
        <v>0</v>
      </c>
      <c r="T1704" s="419"/>
      <c r="U1704" s="419"/>
    </row>
    <row r="1705" spans="1:21" hidden="1" x14ac:dyDescent="0.25">
      <c r="A1705" s="513" t="s">
        <v>1092</v>
      </c>
      <c r="B1705" s="513"/>
      <c r="C1705" s="513"/>
      <c r="D1705" s="513"/>
      <c r="E1705" s="513"/>
      <c r="F1705" s="513"/>
      <c r="G1705" s="513"/>
      <c r="H1705" s="513"/>
      <c r="I1705" s="513"/>
      <c r="J1705" s="513"/>
      <c r="K1705" s="513"/>
      <c r="L1705" s="513"/>
      <c r="M1705" s="513"/>
      <c r="N1705" s="513"/>
      <c r="O1705" s="513"/>
      <c r="P1705" s="513"/>
      <c r="Q1705" s="513"/>
      <c r="R1705" s="513"/>
      <c r="S1705" s="513"/>
      <c r="T1705" s="513"/>
      <c r="U1705" s="513"/>
    </row>
    <row r="1706" spans="1:21" hidden="1" x14ac:dyDescent="0.25">
      <c r="A1706" s="343" t="s">
        <v>109</v>
      </c>
      <c r="B1706" s="352">
        <v>2015</v>
      </c>
      <c r="C1706" s="352">
        <v>2015</v>
      </c>
      <c r="D1706" s="353">
        <v>40000</v>
      </c>
      <c r="E1706" s="353">
        <v>0</v>
      </c>
      <c r="F1706" s="353">
        <v>40000</v>
      </c>
      <c r="G1706" s="353">
        <v>0</v>
      </c>
      <c r="H1706" s="353">
        <v>0</v>
      </c>
      <c r="I1706" s="353">
        <v>3000</v>
      </c>
      <c r="J1706" s="353">
        <v>0</v>
      </c>
      <c r="K1706" s="353">
        <v>0</v>
      </c>
      <c r="L1706" s="353">
        <v>0</v>
      </c>
      <c r="M1706" s="353">
        <v>0</v>
      </c>
      <c r="N1706" s="353">
        <v>0</v>
      </c>
      <c r="O1706" s="353">
        <v>0</v>
      </c>
      <c r="P1706" s="353">
        <v>0</v>
      </c>
      <c r="Q1706" s="353">
        <v>0</v>
      </c>
      <c r="R1706" s="353">
        <v>0</v>
      </c>
      <c r="S1706" s="353">
        <v>0</v>
      </c>
      <c r="T1706" s="419"/>
      <c r="U1706" s="419"/>
    </row>
    <row r="1707" spans="1:21" ht="67.5" hidden="1" x14ac:dyDescent="0.25">
      <c r="A1707" s="342" t="s">
        <v>1081</v>
      </c>
      <c r="B1707" s="419"/>
      <c r="C1707" s="419"/>
      <c r="D1707" s="353">
        <v>40000</v>
      </c>
      <c r="E1707" s="353">
        <v>0</v>
      </c>
      <c r="F1707" s="353">
        <v>40000</v>
      </c>
      <c r="G1707" s="353">
        <v>0</v>
      </c>
      <c r="H1707" s="353">
        <v>0</v>
      </c>
      <c r="I1707" s="353">
        <v>3000</v>
      </c>
      <c r="J1707" s="353">
        <v>0</v>
      </c>
      <c r="K1707" s="353">
        <v>0</v>
      </c>
      <c r="L1707" s="353">
        <v>0</v>
      </c>
      <c r="M1707" s="353">
        <v>0</v>
      </c>
      <c r="N1707" s="353">
        <v>0</v>
      </c>
      <c r="O1707" s="353">
        <v>0</v>
      </c>
      <c r="P1707" s="353">
        <v>0</v>
      </c>
      <c r="Q1707" s="353">
        <v>0</v>
      </c>
      <c r="R1707" s="353">
        <v>0</v>
      </c>
      <c r="S1707" s="353">
        <v>0</v>
      </c>
      <c r="T1707" s="419"/>
      <c r="U1707" s="419"/>
    </row>
    <row r="1708" spans="1:21" hidden="1" x14ac:dyDescent="0.25">
      <c r="A1708" s="513" t="s">
        <v>1093</v>
      </c>
      <c r="B1708" s="513"/>
      <c r="C1708" s="513"/>
      <c r="D1708" s="513"/>
      <c r="E1708" s="513"/>
      <c r="F1708" s="513"/>
      <c r="G1708" s="513"/>
      <c r="H1708" s="513"/>
      <c r="I1708" s="513"/>
      <c r="J1708" s="513"/>
      <c r="K1708" s="513"/>
      <c r="L1708" s="513"/>
      <c r="M1708" s="513"/>
      <c r="N1708" s="513"/>
      <c r="O1708" s="513"/>
      <c r="P1708" s="513"/>
      <c r="Q1708" s="513"/>
      <c r="R1708" s="513"/>
      <c r="S1708" s="513"/>
      <c r="T1708" s="513"/>
      <c r="U1708" s="513"/>
    </row>
    <row r="1709" spans="1:21" hidden="1" x14ac:dyDescent="0.25">
      <c r="A1709" s="343" t="s">
        <v>109</v>
      </c>
      <c r="B1709" s="352">
        <v>2015</v>
      </c>
      <c r="C1709" s="352">
        <v>2015</v>
      </c>
      <c r="D1709" s="353">
        <v>39589.199999999997</v>
      </c>
      <c r="E1709" s="353">
        <v>0</v>
      </c>
      <c r="F1709" s="353">
        <v>39589.199999999997</v>
      </c>
      <c r="G1709" s="353">
        <v>0</v>
      </c>
      <c r="H1709" s="353">
        <v>0</v>
      </c>
      <c r="I1709" s="353">
        <v>39589.199999999997</v>
      </c>
      <c r="J1709" s="353">
        <v>39589.199999999997</v>
      </c>
      <c r="K1709" s="353">
        <v>0</v>
      </c>
      <c r="L1709" s="353">
        <v>39589.199999999997</v>
      </c>
      <c r="M1709" s="353">
        <v>0</v>
      </c>
      <c r="N1709" s="353">
        <v>0</v>
      </c>
      <c r="O1709" s="353">
        <v>39589.199999999997</v>
      </c>
      <c r="P1709" s="353">
        <v>0</v>
      </c>
      <c r="Q1709" s="353">
        <v>39589.199999999997</v>
      </c>
      <c r="R1709" s="353">
        <v>0</v>
      </c>
      <c r="S1709" s="353">
        <v>0</v>
      </c>
      <c r="T1709" s="419"/>
      <c r="U1709" s="419"/>
    </row>
    <row r="1710" spans="1:21" ht="67.5" hidden="1" x14ac:dyDescent="0.25">
      <c r="A1710" s="342" t="s">
        <v>1081</v>
      </c>
      <c r="B1710" s="419"/>
      <c r="C1710" s="419"/>
      <c r="D1710" s="353">
        <v>39589.199999999997</v>
      </c>
      <c r="E1710" s="353">
        <v>0</v>
      </c>
      <c r="F1710" s="353">
        <v>39589.199999999997</v>
      </c>
      <c r="G1710" s="353">
        <v>0</v>
      </c>
      <c r="H1710" s="353">
        <v>0</v>
      </c>
      <c r="I1710" s="353">
        <v>39589.199999999997</v>
      </c>
      <c r="J1710" s="353">
        <v>39589.199999999997</v>
      </c>
      <c r="K1710" s="353">
        <v>0</v>
      </c>
      <c r="L1710" s="353">
        <v>39589.199999999997</v>
      </c>
      <c r="M1710" s="353">
        <v>0</v>
      </c>
      <c r="N1710" s="353">
        <v>0</v>
      </c>
      <c r="O1710" s="353">
        <v>39589.199999999997</v>
      </c>
      <c r="P1710" s="353">
        <v>0</v>
      </c>
      <c r="Q1710" s="353">
        <v>39589.199999999997</v>
      </c>
      <c r="R1710" s="353">
        <v>0</v>
      </c>
      <c r="S1710" s="353">
        <v>0</v>
      </c>
      <c r="T1710" s="419"/>
      <c r="U1710" s="419"/>
    </row>
    <row r="1711" spans="1:21" ht="31.5" hidden="1" customHeight="1" x14ac:dyDescent="0.25">
      <c r="A1711" s="513" t="s">
        <v>1094</v>
      </c>
      <c r="B1711" s="513"/>
      <c r="C1711" s="513"/>
      <c r="D1711" s="513"/>
      <c r="E1711" s="513"/>
      <c r="F1711" s="513"/>
      <c r="G1711" s="513"/>
      <c r="H1711" s="513"/>
      <c r="I1711" s="513"/>
      <c r="J1711" s="513"/>
      <c r="K1711" s="513"/>
      <c r="L1711" s="513"/>
      <c r="M1711" s="513"/>
      <c r="N1711" s="513"/>
      <c r="O1711" s="513"/>
      <c r="P1711" s="513"/>
      <c r="Q1711" s="513"/>
      <c r="R1711" s="513"/>
      <c r="S1711" s="513"/>
      <c r="T1711" s="513"/>
      <c r="U1711" s="513"/>
    </row>
    <row r="1712" spans="1:21" hidden="1" x14ac:dyDescent="0.25">
      <c r="A1712" s="343" t="s">
        <v>109</v>
      </c>
      <c r="B1712" s="352">
        <v>2015</v>
      </c>
      <c r="C1712" s="352">
        <v>2015</v>
      </c>
      <c r="D1712" s="353">
        <v>10000</v>
      </c>
      <c r="E1712" s="353">
        <v>0</v>
      </c>
      <c r="F1712" s="353">
        <v>9700</v>
      </c>
      <c r="G1712" s="353">
        <v>300</v>
      </c>
      <c r="H1712" s="353">
        <v>0</v>
      </c>
      <c r="I1712" s="353">
        <v>0</v>
      </c>
      <c r="J1712" s="353">
        <v>0</v>
      </c>
      <c r="K1712" s="353">
        <v>0</v>
      </c>
      <c r="L1712" s="353">
        <v>0</v>
      </c>
      <c r="M1712" s="353">
        <v>0</v>
      </c>
      <c r="N1712" s="353">
        <v>0</v>
      </c>
      <c r="O1712" s="353">
        <v>0</v>
      </c>
      <c r="P1712" s="353">
        <v>0</v>
      </c>
      <c r="Q1712" s="353">
        <v>0</v>
      </c>
      <c r="R1712" s="353">
        <v>0</v>
      </c>
      <c r="S1712" s="353">
        <v>0</v>
      </c>
      <c r="T1712" s="419"/>
      <c r="U1712" s="419"/>
    </row>
    <row r="1713" spans="1:21" ht="67.5" hidden="1" x14ac:dyDescent="0.25">
      <c r="A1713" s="342" t="s">
        <v>1081</v>
      </c>
      <c r="B1713" s="419"/>
      <c r="C1713" s="419"/>
      <c r="D1713" s="353">
        <v>9700</v>
      </c>
      <c r="E1713" s="353">
        <v>0</v>
      </c>
      <c r="F1713" s="353">
        <v>9700</v>
      </c>
      <c r="G1713" s="353">
        <v>0</v>
      </c>
      <c r="H1713" s="353">
        <v>0</v>
      </c>
      <c r="I1713" s="353">
        <v>0</v>
      </c>
      <c r="J1713" s="353">
        <v>0</v>
      </c>
      <c r="K1713" s="353">
        <v>0</v>
      </c>
      <c r="L1713" s="353">
        <v>0</v>
      </c>
      <c r="M1713" s="353">
        <v>0</v>
      </c>
      <c r="N1713" s="353">
        <v>0</v>
      </c>
      <c r="O1713" s="353">
        <v>0</v>
      </c>
      <c r="P1713" s="353">
        <v>0</v>
      </c>
      <c r="Q1713" s="353">
        <v>0</v>
      </c>
      <c r="R1713" s="353">
        <v>0</v>
      </c>
      <c r="S1713" s="353">
        <v>0</v>
      </c>
      <c r="T1713" s="419"/>
      <c r="U1713" s="419"/>
    </row>
    <row r="1714" spans="1:21" ht="112.5" hidden="1" x14ac:dyDescent="0.25">
      <c r="A1714" s="344" t="s">
        <v>1095</v>
      </c>
      <c r="B1714" s="419"/>
      <c r="C1714" s="419"/>
      <c r="D1714" s="353">
        <v>300</v>
      </c>
      <c r="E1714" s="353">
        <v>0</v>
      </c>
      <c r="F1714" s="353">
        <v>0</v>
      </c>
      <c r="G1714" s="353">
        <v>300</v>
      </c>
      <c r="H1714" s="353">
        <v>0</v>
      </c>
      <c r="I1714" s="353"/>
      <c r="J1714" s="353">
        <v>0</v>
      </c>
      <c r="K1714" s="353">
        <v>0</v>
      </c>
      <c r="L1714" s="353">
        <v>0</v>
      </c>
      <c r="M1714" s="353">
        <v>0</v>
      </c>
      <c r="N1714" s="353">
        <v>0</v>
      </c>
      <c r="O1714" s="353">
        <v>0</v>
      </c>
      <c r="P1714" s="353">
        <v>0</v>
      </c>
      <c r="Q1714" s="353">
        <v>0</v>
      </c>
      <c r="R1714" s="353">
        <v>0</v>
      </c>
      <c r="S1714" s="353">
        <v>0</v>
      </c>
      <c r="T1714" s="419"/>
      <c r="U1714" s="419"/>
    </row>
    <row r="1715" spans="1:21" hidden="1" x14ac:dyDescent="0.25">
      <c r="A1715" s="512" t="s">
        <v>1096</v>
      </c>
      <c r="B1715" s="512"/>
      <c r="C1715" s="512"/>
      <c r="D1715" s="512"/>
      <c r="E1715" s="512"/>
      <c r="F1715" s="512"/>
      <c r="G1715" s="512"/>
      <c r="H1715" s="512"/>
      <c r="I1715" s="512"/>
      <c r="J1715" s="512"/>
      <c r="K1715" s="512"/>
      <c r="L1715" s="512"/>
      <c r="M1715" s="512"/>
      <c r="N1715" s="512"/>
      <c r="O1715" s="512"/>
      <c r="P1715" s="512"/>
      <c r="Q1715" s="512"/>
      <c r="R1715" s="512"/>
      <c r="S1715" s="512"/>
      <c r="T1715" s="512"/>
      <c r="U1715" s="512"/>
    </row>
    <row r="1716" spans="1:21" hidden="1" x14ac:dyDescent="0.25">
      <c r="A1716" s="343" t="s">
        <v>109</v>
      </c>
      <c r="B1716" s="352">
        <v>2015</v>
      </c>
      <c r="C1716" s="352">
        <v>2015</v>
      </c>
      <c r="D1716" s="353">
        <v>24803.1</v>
      </c>
      <c r="E1716" s="353">
        <v>0</v>
      </c>
      <c r="F1716" s="353">
        <v>24059</v>
      </c>
      <c r="G1716" s="353">
        <v>744.1</v>
      </c>
      <c r="H1716" s="353">
        <v>0</v>
      </c>
      <c r="I1716" s="353">
        <v>0</v>
      </c>
      <c r="J1716" s="353">
        <v>0</v>
      </c>
      <c r="K1716" s="353">
        <v>0</v>
      </c>
      <c r="L1716" s="353">
        <v>0</v>
      </c>
      <c r="M1716" s="353">
        <v>0</v>
      </c>
      <c r="N1716" s="353">
        <v>0</v>
      </c>
      <c r="O1716" s="353">
        <v>0</v>
      </c>
      <c r="P1716" s="353">
        <v>0</v>
      </c>
      <c r="Q1716" s="353">
        <v>0</v>
      </c>
      <c r="R1716" s="353">
        <v>0</v>
      </c>
      <c r="S1716" s="353">
        <v>0</v>
      </c>
      <c r="T1716" s="419"/>
      <c r="U1716" s="419"/>
    </row>
    <row r="1717" spans="1:21" ht="67.5" hidden="1" x14ac:dyDescent="0.25">
      <c r="A1717" s="342" t="s">
        <v>1081</v>
      </c>
      <c r="B1717" s="419"/>
      <c r="C1717" s="419"/>
      <c r="D1717" s="353">
        <v>24059</v>
      </c>
      <c r="E1717" s="353">
        <v>0</v>
      </c>
      <c r="F1717" s="353">
        <v>24059</v>
      </c>
      <c r="G1717" s="353">
        <v>0</v>
      </c>
      <c r="H1717" s="353">
        <v>0</v>
      </c>
      <c r="I1717" s="353">
        <v>0</v>
      </c>
      <c r="J1717" s="353">
        <v>0</v>
      </c>
      <c r="K1717" s="353">
        <v>0</v>
      </c>
      <c r="L1717" s="353">
        <v>0</v>
      </c>
      <c r="M1717" s="353">
        <v>0</v>
      </c>
      <c r="N1717" s="353">
        <v>0</v>
      </c>
      <c r="O1717" s="353">
        <v>0</v>
      </c>
      <c r="P1717" s="353">
        <v>0</v>
      </c>
      <c r="Q1717" s="353">
        <v>0</v>
      </c>
      <c r="R1717" s="353">
        <v>0</v>
      </c>
      <c r="S1717" s="419">
        <v>0</v>
      </c>
      <c r="T1717" s="419"/>
      <c r="U1717" s="419"/>
    </row>
    <row r="1718" spans="1:21" ht="45" hidden="1" x14ac:dyDescent="0.25">
      <c r="A1718" s="344" t="s">
        <v>1097</v>
      </c>
      <c r="B1718" s="419"/>
      <c r="C1718" s="419"/>
      <c r="D1718" s="353">
        <v>744.1</v>
      </c>
      <c r="E1718" s="353">
        <v>0</v>
      </c>
      <c r="F1718" s="353">
        <v>0</v>
      </c>
      <c r="G1718" s="353">
        <v>744.1</v>
      </c>
      <c r="H1718" s="353">
        <v>0</v>
      </c>
      <c r="I1718" s="353"/>
      <c r="J1718" s="353">
        <v>0</v>
      </c>
      <c r="K1718" s="353">
        <v>0</v>
      </c>
      <c r="L1718" s="353">
        <v>0</v>
      </c>
      <c r="M1718" s="353">
        <v>0</v>
      </c>
      <c r="N1718" s="353">
        <v>0</v>
      </c>
      <c r="O1718" s="353">
        <v>0</v>
      </c>
      <c r="P1718" s="353">
        <v>0</v>
      </c>
      <c r="Q1718" s="353">
        <v>0</v>
      </c>
      <c r="R1718" s="353">
        <v>0</v>
      </c>
      <c r="S1718" s="419">
        <v>0</v>
      </c>
      <c r="T1718" s="419"/>
      <c r="U1718" s="419"/>
    </row>
    <row r="1719" spans="1:21" hidden="1" x14ac:dyDescent="0.25">
      <c r="A1719" s="515" t="s">
        <v>1098</v>
      </c>
      <c r="B1719" s="515"/>
      <c r="C1719" s="515"/>
      <c r="D1719" s="515"/>
      <c r="E1719" s="515"/>
      <c r="F1719" s="515"/>
      <c r="G1719" s="515"/>
      <c r="H1719" s="515"/>
      <c r="I1719" s="515"/>
      <c r="J1719" s="515"/>
      <c r="K1719" s="515"/>
      <c r="L1719" s="515"/>
      <c r="M1719" s="515"/>
      <c r="N1719" s="515"/>
      <c r="O1719" s="515"/>
      <c r="P1719" s="515"/>
      <c r="Q1719" s="515"/>
      <c r="R1719" s="515"/>
      <c r="S1719" s="515"/>
      <c r="T1719" s="515"/>
      <c r="U1719" s="515"/>
    </row>
    <row r="1720" spans="1:21" hidden="1" x14ac:dyDescent="0.25">
      <c r="A1720" s="420" t="s">
        <v>109</v>
      </c>
      <c r="B1720" s="345" t="s">
        <v>248</v>
      </c>
      <c r="C1720" s="345">
        <v>2015</v>
      </c>
      <c r="D1720" s="348">
        <v>18545.300000000003</v>
      </c>
      <c r="E1720" s="348">
        <v>0</v>
      </c>
      <c r="F1720" s="348">
        <v>9783.2000000000007</v>
      </c>
      <c r="G1720" s="348">
        <v>8762.1</v>
      </c>
      <c r="H1720" s="348">
        <v>0</v>
      </c>
      <c r="I1720" s="348">
        <v>6500</v>
      </c>
      <c r="J1720" s="348">
        <v>0</v>
      </c>
      <c r="K1720" s="348">
        <v>0</v>
      </c>
      <c r="L1720" s="348">
        <v>0</v>
      </c>
      <c r="M1720" s="348">
        <v>0</v>
      </c>
      <c r="N1720" s="348">
        <v>0</v>
      </c>
      <c r="O1720" s="348">
        <v>0</v>
      </c>
      <c r="P1720" s="348">
        <v>0</v>
      </c>
      <c r="Q1720" s="348">
        <v>0</v>
      </c>
      <c r="R1720" s="348">
        <v>0</v>
      </c>
      <c r="S1720" s="348">
        <v>0</v>
      </c>
      <c r="T1720" s="354"/>
      <c r="U1720" s="354"/>
    </row>
    <row r="1721" spans="1:21" ht="67.5" hidden="1" x14ac:dyDescent="0.25">
      <c r="A1721" s="342" t="s">
        <v>1081</v>
      </c>
      <c r="B1721" s="338"/>
      <c r="C1721" s="421"/>
      <c r="D1721" s="348">
        <v>9783.2000000000007</v>
      </c>
      <c r="E1721" s="359">
        <v>0</v>
      </c>
      <c r="F1721" s="359">
        <v>9783.2000000000007</v>
      </c>
      <c r="G1721" s="359">
        <v>0</v>
      </c>
      <c r="H1721" s="359">
        <v>0</v>
      </c>
      <c r="I1721" s="348">
        <v>6500</v>
      </c>
      <c r="J1721" s="359">
        <v>0</v>
      </c>
      <c r="K1721" s="359">
        <v>0</v>
      </c>
      <c r="L1721" s="359">
        <v>0</v>
      </c>
      <c r="M1721" s="359">
        <v>0</v>
      </c>
      <c r="N1721" s="359">
        <v>0</v>
      </c>
      <c r="O1721" s="348">
        <v>0</v>
      </c>
      <c r="P1721" s="359">
        <v>0</v>
      </c>
      <c r="Q1721" s="359">
        <v>0</v>
      </c>
      <c r="R1721" s="359">
        <v>0</v>
      </c>
      <c r="S1721" s="359">
        <v>0</v>
      </c>
      <c r="T1721" s="362"/>
      <c r="U1721" s="362"/>
    </row>
    <row r="1722" spans="1:21" ht="33.75" hidden="1" x14ac:dyDescent="0.25">
      <c r="A1722" s="338" t="s">
        <v>1099</v>
      </c>
      <c r="B1722" s="421"/>
      <c r="C1722" s="421"/>
      <c r="D1722" s="348">
        <v>8762.1</v>
      </c>
      <c r="E1722" s="348">
        <v>0</v>
      </c>
      <c r="F1722" s="348">
        <v>0</v>
      </c>
      <c r="G1722" s="348">
        <v>8762.1</v>
      </c>
      <c r="H1722" s="348">
        <v>0</v>
      </c>
      <c r="I1722" s="348"/>
      <c r="J1722" s="359">
        <v>0</v>
      </c>
      <c r="K1722" s="348">
        <v>0</v>
      </c>
      <c r="L1722" s="348">
        <v>0</v>
      </c>
      <c r="M1722" s="348">
        <v>0</v>
      </c>
      <c r="N1722" s="348">
        <v>0</v>
      </c>
      <c r="O1722" s="348">
        <v>0</v>
      </c>
      <c r="P1722" s="348">
        <v>0</v>
      </c>
      <c r="Q1722" s="348">
        <v>0</v>
      </c>
      <c r="R1722" s="348">
        <v>0</v>
      </c>
      <c r="S1722" s="348">
        <v>0</v>
      </c>
      <c r="T1722" s="349"/>
      <c r="U1722" s="349"/>
    </row>
    <row r="1723" spans="1:21" x14ac:dyDescent="0.25">
      <c r="A1723" s="511" t="s">
        <v>1100</v>
      </c>
      <c r="B1723" s="511"/>
      <c r="C1723" s="511"/>
      <c r="D1723" s="511"/>
      <c r="E1723" s="511"/>
      <c r="F1723" s="511"/>
      <c r="G1723" s="511"/>
      <c r="H1723" s="511"/>
      <c r="I1723" s="511"/>
      <c r="J1723" s="511"/>
      <c r="K1723" s="511"/>
      <c r="L1723" s="511"/>
      <c r="M1723" s="511"/>
      <c r="N1723" s="511"/>
      <c r="O1723" s="511"/>
      <c r="P1723" s="511"/>
      <c r="Q1723" s="511"/>
      <c r="R1723" s="511"/>
      <c r="S1723" s="511"/>
      <c r="T1723" s="511"/>
      <c r="U1723" s="511"/>
    </row>
    <row r="1724" spans="1:21" x14ac:dyDescent="0.25">
      <c r="A1724" s="360" t="s">
        <v>109</v>
      </c>
      <c r="B1724" s="421">
        <v>2015</v>
      </c>
      <c r="C1724" s="421">
        <v>2015</v>
      </c>
      <c r="D1724" s="360">
        <v>100000</v>
      </c>
      <c r="E1724" s="361">
        <v>0</v>
      </c>
      <c r="F1724" s="361">
        <v>100000</v>
      </c>
      <c r="G1724" s="361">
        <v>0</v>
      </c>
      <c r="H1724" s="361">
        <v>0</v>
      </c>
      <c r="I1724" s="361">
        <v>0</v>
      </c>
      <c r="J1724" s="361">
        <v>0</v>
      </c>
      <c r="K1724" s="361">
        <v>0</v>
      </c>
      <c r="L1724" s="361">
        <v>0</v>
      </c>
      <c r="M1724" s="361">
        <v>0</v>
      </c>
      <c r="N1724" s="361">
        <v>0</v>
      </c>
      <c r="O1724" s="361">
        <v>0</v>
      </c>
      <c r="P1724" s="361">
        <v>0</v>
      </c>
      <c r="Q1724" s="361">
        <v>0</v>
      </c>
      <c r="R1724" s="361">
        <v>0</v>
      </c>
      <c r="S1724" s="361">
        <v>0</v>
      </c>
      <c r="T1724" s="360"/>
      <c r="U1724" s="360"/>
    </row>
    <row r="1725" spans="1:21" ht="67.5" hidden="1" x14ac:dyDescent="0.25">
      <c r="A1725" s="342" t="s">
        <v>1081</v>
      </c>
      <c r="B1725" s="340"/>
      <c r="C1725" s="340"/>
      <c r="D1725" s="360">
        <v>100000</v>
      </c>
      <c r="E1725" s="348">
        <v>0</v>
      </c>
      <c r="F1725" s="348">
        <v>100000</v>
      </c>
      <c r="G1725" s="348">
        <v>0</v>
      </c>
      <c r="H1725" s="348">
        <v>0</v>
      </c>
      <c r="I1725" s="361">
        <v>0</v>
      </c>
      <c r="J1725" s="348">
        <v>0</v>
      </c>
      <c r="K1725" s="348">
        <v>0</v>
      </c>
      <c r="L1725" s="348">
        <v>0</v>
      </c>
      <c r="M1725" s="348">
        <v>0</v>
      </c>
      <c r="N1725" s="348">
        <v>0</v>
      </c>
      <c r="O1725" s="361">
        <v>0</v>
      </c>
      <c r="P1725" s="348">
        <v>0</v>
      </c>
      <c r="Q1725" s="348">
        <v>0</v>
      </c>
      <c r="R1725" s="348">
        <v>0</v>
      </c>
      <c r="S1725" s="348">
        <v>0</v>
      </c>
      <c r="T1725" s="349"/>
      <c r="U1725" s="349"/>
    </row>
    <row r="1726" spans="1:21" ht="90" hidden="1" x14ac:dyDescent="0.25">
      <c r="A1726" s="338" t="s">
        <v>1101</v>
      </c>
      <c r="B1726" s="352"/>
      <c r="C1726" s="352"/>
      <c r="D1726" s="361">
        <v>0</v>
      </c>
      <c r="E1726" s="350">
        <v>0</v>
      </c>
      <c r="F1726" s="350">
        <v>0</v>
      </c>
      <c r="G1726" s="350">
        <v>0</v>
      </c>
      <c r="H1726" s="350">
        <v>0</v>
      </c>
      <c r="I1726" s="350"/>
      <c r="J1726" s="348">
        <v>0</v>
      </c>
      <c r="K1726" s="350">
        <v>0</v>
      </c>
      <c r="L1726" s="350">
        <v>0</v>
      </c>
      <c r="M1726" s="350">
        <v>0</v>
      </c>
      <c r="N1726" s="350">
        <v>0</v>
      </c>
      <c r="O1726" s="361">
        <v>0</v>
      </c>
      <c r="P1726" s="350">
        <v>0</v>
      </c>
      <c r="Q1726" s="350">
        <v>0</v>
      </c>
      <c r="R1726" s="350">
        <v>0</v>
      </c>
      <c r="S1726" s="350">
        <v>0</v>
      </c>
      <c r="T1726" s="351"/>
      <c r="U1726" s="351"/>
    </row>
    <row r="1728" spans="1:21" ht="18.75" x14ac:dyDescent="0.3">
      <c r="A1728" s="85" t="s">
        <v>1147</v>
      </c>
      <c r="B1728" s="85"/>
      <c r="C1728" s="85"/>
      <c r="D1728" s="85"/>
      <c r="E1728" s="85"/>
      <c r="F1728" s="85"/>
      <c r="G1728" s="85"/>
      <c r="H1728" s="85"/>
      <c r="I1728" s="85"/>
      <c r="J1728" s="85"/>
      <c r="K1728" s="85"/>
      <c r="L1728" s="85"/>
      <c r="M1728" s="85"/>
      <c r="N1728" s="85"/>
      <c r="O1728" s="85"/>
      <c r="P1728" s="85"/>
      <c r="Q1728" s="85"/>
      <c r="R1728" s="85"/>
      <c r="S1728" s="85"/>
      <c r="T1728" s="85"/>
      <c r="U1728" s="85"/>
    </row>
    <row r="1729" spans="1:21" x14ac:dyDescent="0.25">
      <c r="A1729" s="508" t="s">
        <v>0</v>
      </c>
      <c r="B1729" s="508" t="s">
        <v>1</v>
      </c>
      <c r="C1729" s="508" t="s">
        <v>2</v>
      </c>
      <c r="D1729" s="508" t="s">
        <v>3</v>
      </c>
      <c r="E1729" s="508"/>
      <c r="F1729" s="508"/>
      <c r="G1729" s="508"/>
      <c r="H1729" s="508"/>
      <c r="I1729" s="508"/>
      <c r="J1729" s="508"/>
      <c r="K1729" s="508"/>
      <c r="L1729" s="508"/>
      <c r="M1729" s="508"/>
      <c r="N1729" s="508"/>
      <c r="O1729" s="508"/>
      <c r="P1729" s="508"/>
      <c r="Q1729" s="508"/>
      <c r="R1729" s="508"/>
      <c r="S1729" s="508"/>
      <c r="T1729" s="508" t="s">
        <v>4</v>
      </c>
      <c r="U1729" s="508" t="s">
        <v>5</v>
      </c>
    </row>
    <row r="1730" spans="1:21" x14ac:dyDescent="0.25">
      <c r="A1730" s="508"/>
      <c r="B1730" s="508"/>
      <c r="C1730" s="508"/>
      <c r="D1730" s="508" t="s">
        <v>6</v>
      </c>
      <c r="E1730" s="508"/>
      <c r="F1730" s="508"/>
      <c r="G1730" s="508"/>
      <c r="H1730" s="508"/>
      <c r="I1730" s="508" t="s">
        <v>7</v>
      </c>
      <c r="J1730" s="508" t="s">
        <v>8</v>
      </c>
      <c r="K1730" s="508"/>
      <c r="L1730" s="508"/>
      <c r="M1730" s="508"/>
      <c r="N1730" s="508"/>
      <c r="O1730" s="508" t="s">
        <v>9</v>
      </c>
      <c r="P1730" s="508"/>
      <c r="Q1730" s="508"/>
      <c r="R1730" s="508"/>
      <c r="S1730" s="508"/>
      <c r="T1730" s="508"/>
      <c r="U1730" s="508"/>
    </row>
    <row r="1731" spans="1:21" x14ac:dyDescent="0.25">
      <c r="A1731" s="508"/>
      <c r="B1731" s="508"/>
      <c r="C1731" s="508"/>
      <c r="D1731" s="508"/>
      <c r="E1731" s="508"/>
      <c r="F1731" s="508"/>
      <c r="G1731" s="508"/>
      <c r="H1731" s="508"/>
      <c r="I1731" s="508"/>
      <c r="J1731" s="508"/>
      <c r="K1731" s="508"/>
      <c r="L1731" s="508"/>
      <c r="M1731" s="508"/>
      <c r="N1731" s="508"/>
      <c r="O1731" s="508"/>
      <c r="P1731" s="508"/>
      <c r="Q1731" s="508"/>
      <c r="R1731" s="508"/>
      <c r="S1731" s="508"/>
      <c r="T1731" s="508"/>
      <c r="U1731" s="508"/>
    </row>
    <row r="1732" spans="1:21" x14ac:dyDescent="0.25">
      <c r="A1732" s="508"/>
      <c r="B1732" s="508"/>
      <c r="C1732" s="508"/>
      <c r="D1732" s="508" t="s">
        <v>10</v>
      </c>
      <c r="E1732" s="508" t="s">
        <v>11</v>
      </c>
      <c r="F1732" s="508"/>
      <c r="G1732" s="508"/>
      <c r="H1732" s="508"/>
      <c r="I1732" s="508"/>
      <c r="J1732" s="508" t="s">
        <v>10</v>
      </c>
      <c r="K1732" s="508" t="s">
        <v>11</v>
      </c>
      <c r="L1732" s="508"/>
      <c r="M1732" s="508"/>
      <c r="N1732" s="508"/>
      <c r="O1732" s="508" t="s">
        <v>10</v>
      </c>
      <c r="P1732" s="508" t="s">
        <v>11</v>
      </c>
      <c r="Q1732" s="508"/>
      <c r="R1732" s="508"/>
      <c r="S1732" s="508"/>
      <c r="T1732" s="508"/>
      <c r="U1732" s="508"/>
    </row>
    <row r="1733" spans="1:21" ht="104.25" customHeight="1" x14ac:dyDescent="0.25">
      <c r="A1733" s="508"/>
      <c r="B1733" s="508"/>
      <c r="C1733" s="508"/>
      <c r="D1733" s="508"/>
      <c r="E1733" s="298" t="s">
        <v>12</v>
      </c>
      <c r="F1733" s="298" t="s">
        <v>13</v>
      </c>
      <c r="G1733" s="298" t="s">
        <v>14</v>
      </c>
      <c r="H1733" s="298" t="s">
        <v>15</v>
      </c>
      <c r="I1733" s="508"/>
      <c r="J1733" s="508"/>
      <c r="K1733" s="298" t="s">
        <v>12</v>
      </c>
      <c r="L1733" s="298" t="s">
        <v>13</v>
      </c>
      <c r="M1733" s="298" t="s">
        <v>14</v>
      </c>
      <c r="N1733" s="298" t="s">
        <v>15</v>
      </c>
      <c r="O1733" s="508"/>
      <c r="P1733" s="298" t="s">
        <v>12</v>
      </c>
      <c r="Q1733" s="298" t="s">
        <v>13</v>
      </c>
      <c r="R1733" s="298" t="s">
        <v>14</v>
      </c>
      <c r="S1733" s="298" t="s">
        <v>15</v>
      </c>
      <c r="T1733" s="508"/>
      <c r="U1733" s="508"/>
    </row>
    <row r="1734" spans="1:21" x14ac:dyDescent="0.25">
      <c r="A1734" s="479" t="s">
        <v>1102</v>
      </c>
      <c r="B1734" s="479"/>
      <c r="C1734" s="479"/>
      <c r="D1734" s="479"/>
      <c r="E1734" s="479"/>
      <c r="F1734" s="479"/>
      <c r="G1734" s="479"/>
      <c r="H1734" s="479"/>
      <c r="I1734" s="479"/>
      <c r="J1734" s="479"/>
      <c r="K1734" s="479"/>
      <c r="L1734" s="479"/>
      <c r="M1734" s="479"/>
      <c r="N1734" s="479"/>
      <c r="O1734" s="479"/>
      <c r="P1734" s="479"/>
      <c r="Q1734" s="479"/>
      <c r="R1734" s="479"/>
      <c r="S1734" s="479"/>
      <c r="T1734" s="479"/>
      <c r="U1734" s="479"/>
    </row>
    <row r="1735" spans="1:21" x14ac:dyDescent="0.25">
      <c r="A1735" s="364" t="s">
        <v>17</v>
      </c>
      <c r="B1735" s="301" t="s">
        <v>18</v>
      </c>
      <c r="C1735" s="301" t="s">
        <v>18</v>
      </c>
      <c r="D1735" s="2">
        <f>D1736</f>
        <v>343496.19999999995</v>
      </c>
      <c r="E1735" s="2">
        <f t="shared" ref="E1735:S1735" si="357">E1736</f>
        <v>3319.6</v>
      </c>
      <c r="F1735" s="2">
        <f t="shared" si="357"/>
        <v>340176.69999999995</v>
      </c>
      <c r="G1735" s="2">
        <f t="shared" si="357"/>
        <v>0</v>
      </c>
      <c r="H1735" s="2">
        <f t="shared" si="357"/>
        <v>0</v>
      </c>
      <c r="I1735" s="2">
        <v>57781.2</v>
      </c>
      <c r="J1735" s="2">
        <f t="shared" si="357"/>
        <v>9892.6000000000022</v>
      </c>
      <c r="K1735" s="2">
        <f t="shared" si="357"/>
        <v>0</v>
      </c>
      <c r="L1735" s="2">
        <f t="shared" si="357"/>
        <v>24154.600000000002</v>
      </c>
      <c r="M1735" s="2">
        <f t="shared" si="357"/>
        <v>0</v>
      </c>
      <c r="N1735" s="2">
        <f t="shared" si="357"/>
        <v>0</v>
      </c>
      <c r="O1735" s="2">
        <f t="shared" si="357"/>
        <v>38198</v>
      </c>
      <c r="P1735" s="2">
        <f t="shared" si="357"/>
        <v>0</v>
      </c>
      <c r="Q1735" s="2">
        <f t="shared" si="357"/>
        <v>24047.200000000001</v>
      </c>
      <c r="R1735" s="2">
        <f t="shared" si="357"/>
        <v>0</v>
      </c>
      <c r="S1735" s="2">
        <f t="shared" si="357"/>
        <v>0</v>
      </c>
      <c r="T1735" s="2">
        <f>L1735/I1735*100</f>
        <v>41.803562404380671</v>
      </c>
      <c r="U1735" s="2">
        <f>Q1735/L1735*100</f>
        <v>99.555364195639754</v>
      </c>
    </row>
    <row r="1736" spans="1:21" ht="22.5" x14ac:dyDescent="0.25">
      <c r="A1736" s="364" t="s">
        <v>1103</v>
      </c>
      <c r="B1736" s="301" t="s">
        <v>18</v>
      </c>
      <c r="C1736" s="301" t="s">
        <v>18</v>
      </c>
      <c r="D1736" s="2">
        <f>D1738+D1749+D1763+D1770</f>
        <v>343496.19999999995</v>
      </c>
      <c r="E1736" s="2">
        <f>E1749</f>
        <v>3319.6</v>
      </c>
      <c r="F1736" s="2">
        <f>F1738+F1749+F1763+F1770</f>
        <v>340176.69999999995</v>
      </c>
      <c r="G1736" s="2">
        <f t="shared" ref="G1736:H1736" si="358">G1738+G1749+G1763+G1770</f>
        <v>0</v>
      </c>
      <c r="H1736" s="2">
        <f t="shared" si="358"/>
        <v>0</v>
      </c>
      <c r="I1736" s="411">
        <v>57781.2</v>
      </c>
      <c r="J1736" s="2">
        <f t="shared" ref="J1736:S1736" si="359">J1738+J1749+J1763+J1770</f>
        <v>9892.6000000000022</v>
      </c>
      <c r="K1736" s="2">
        <f t="shared" si="359"/>
        <v>0</v>
      </c>
      <c r="L1736" s="2">
        <f t="shared" si="359"/>
        <v>24154.600000000002</v>
      </c>
      <c r="M1736" s="2">
        <f t="shared" si="359"/>
        <v>0</v>
      </c>
      <c r="N1736" s="2">
        <f t="shared" si="359"/>
        <v>0</v>
      </c>
      <c r="O1736" s="2">
        <f t="shared" si="359"/>
        <v>38198</v>
      </c>
      <c r="P1736" s="2">
        <f t="shared" si="359"/>
        <v>0</v>
      </c>
      <c r="Q1736" s="2">
        <f t="shared" si="359"/>
        <v>24047.200000000001</v>
      </c>
      <c r="R1736" s="2">
        <f t="shared" si="359"/>
        <v>0</v>
      </c>
      <c r="S1736" s="2">
        <f t="shared" si="359"/>
        <v>0</v>
      </c>
      <c r="T1736" s="2">
        <f>L1736/I1736*100</f>
        <v>41.803562404380671</v>
      </c>
      <c r="U1736" s="2">
        <f>Q1736/L1736*100</f>
        <v>99.555364195639754</v>
      </c>
    </row>
    <row r="1737" spans="1:21" x14ac:dyDescent="0.25">
      <c r="A1737" s="493" t="s">
        <v>1104</v>
      </c>
      <c r="B1737" s="494"/>
      <c r="C1737" s="494"/>
      <c r="D1737" s="494"/>
      <c r="E1737" s="494"/>
      <c r="F1737" s="494"/>
      <c r="G1737" s="494"/>
      <c r="H1737" s="494"/>
      <c r="I1737" s="494"/>
      <c r="J1737" s="494"/>
      <c r="K1737" s="494"/>
      <c r="L1737" s="494"/>
      <c r="M1737" s="494"/>
      <c r="N1737" s="494"/>
      <c r="O1737" s="494"/>
      <c r="P1737" s="494"/>
      <c r="Q1737" s="494"/>
      <c r="R1737" s="494"/>
      <c r="S1737" s="494"/>
      <c r="T1737" s="494"/>
      <c r="U1737" s="495"/>
    </row>
    <row r="1738" spans="1:21" x14ac:dyDescent="0.25">
      <c r="A1738" s="3" t="s">
        <v>17</v>
      </c>
      <c r="B1738" s="301" t="s">
        <v>18</v>
      </c>
      <c r="C1738" s="301" t="s">
        <v>18</v>
      </c>
      <c r="D1738" s="2">
        <f>D1741+D1743+D1745+D1747</f>
        <v>145221.9</v>
      </c>
      <c r="E1738" s="7">
        <f t="shared" ref="E1738" si="360">E1739</f>
        <v>0</v>
      </c>
      <c r="F1738" s="2">
        <f t="shared" ref="F1738:Q1738" si="361">F1741+F1743+F1745+F1747</f>
        <v>145222</v>
      </c>
      <c r="G1738" s="7">
        <f t="shared" ref="G1738:H1745" si="362">G1739</f>
        <v>0</v>
      </c>
      <c r="H1738" s="7">
        <f t="shared" si="362"/>
        <v>0</v>
      </c>
      <c r="I1738" s="2">
        <f t="shared" si="361"/>
        <v>29387.9</v>
      </c>
      <c r="J1738" s="2">
        <f t="shared" si="361"/>
        <v>9892.6000000000022</v>
      </c>
      <c r="K1738" s="7">
        <f t="shared" ref="K1738:K1739" si="363">K1739</f>
        <v>0</v>
      </c>
      <c r="L1738" s="2">
        <f t="shared" si="361"/>
        <v>9892.6000000000022</v>
      </c>
      <c r="M1738" s="7">
        <f t="shared" ref="M1738:S1739" si="364">M1739</f>
        <v>0</v>
      </c>
      <c r="N1738" s="7">
        <f t="shared" si="364"/>
        <v>0</v>
      </c>
      <c r="O1738" s="2">
        <f t="shared" si="361"/>
        <v>9896.4000000000015</v>
      </c>
      <c r="P1738" s="7">
        <f t="shared" si="364"/>
        <v>0</v>
      </c>
      <c r="Q1738" s="2">
        <f t="shared" si="361"/>
        <v>9896.4000000000015</v>
      </c>
      <c r="R1738" s="7">
        <f t="shared" si="364"/>
        <v>0</v>
      </c>
      <c r="S1738" s="7">
        <f t="shared" si="364"/>
        <v>0</v>
      </c>
      <c r="T1738" s="2">
        <f>L1738/I1738*100</f>
        <v>33.66215347132664</v>
      </c>
      <c r="U1738" s="2">
        <f>Q1738/L1738*100</f>
        <v>100.03841255079553</v>
      </c>
    </row>
    <row r="1739" spans="1:21" ht="33.75" hidden="1" x14ac:dyDescent="0.25">
      <c r="A1739" s="364" t="s">
        <v>1105</v>
      </c>
      <c r="B1739" s="301" t="s">
        <v>18</v>
      </c>
      <c r="C1739" s="301" t="s">
        <v>18</v>
      </c>
      <c r="D1739" s="2">
        <v>145221.9</v>
      </c>
      <c r="E1739" s="2">
        <v>0</v>
      </c>
      <c r="F1739" s="2">
        <v>145221.9</v>
      </c>
      <c r="G1739" s="2">
        <v>0</v>
      </c>
      <c r="H1739" s="7">
        <f t="shared" si="362"/>
        <v>0</v>
      </c>
      <c r="I1739" s="2">
        <v>29387.9</v>
      </c>
      <c r="J1739" s="2">
        <f>J1741+J1743+J1745+J1747</f>
        <v>9892.6000000000022</v>
      </c>
      <c r="K1739" s="7">
        <f t="shared" si="363"/>
        <v>0</v>
      </c>
      <c r="L1739" s="2">
        <f>L1741+L1743+L1745+L1747</f>
        <v>9892.6000000000022</v>
      </c>
      <c r="M1739" s="7">
        <f t="shared" si="364"/>
        <v>0</v>
      </c>
      <c r="N1739" s="7">
        <f t="shared" si="364"/>
        <v>0</v>
      </c>
      <c r="O1739" s="2">
        <f>O1741+O1743+O1745+O1747</f>
        <v>9896.4000000000015</v>
      </c>
      <c r="P1739" s="7">
        <f t="shared" si="364"/>
        <v>0</v>
      </c>
      <c r="Q1739" s="2">
        <f>Q1741+Q1743+Q1745+Q1747</f>
        <v>9896.4000000000015</v>
      </c>
      <c r="R1739" s="7">
        <f t="shared" si="364"/>
        <v>0</v>
      </c>
      <c r="S1739" s="7">
        <f t="shared" si="364"/>
        <v>0</v>
      </c>
      <c r="T1739" s="2">
        <f>L1739/I1739*100</f>
        <v>33.66215347132664</v>
      </c>
      <c r="U1739" s="2">
        <f>Q1739/L1739*100</f>
        <v>100.03841255079553</v>
      </c>
    </row>
    <row r="1740" spans="1:21" hidden="1" x14ac:dyDescent="0.25">
      <c r="A1740" s="493" t="s">
        <v>1106</v>
      </c>
      <c r="B1740" s="494"/>
      <c r="C1740" s="494"/>
      <c r="D1740" s="494"/>
      <c r="E1740" s="494"/>
      <c r="F1740" s="494"/>
      <c r="G1740" s="494"/>
      <c r="H1740" s="494"/>
      <c r="I1740" s="494"/>
      <c r="J1740" s="494"/>
      <c r="K1740" s="494"/>
      <c r="L1740" s="494"/>
      <c r="M1740" s="494"/>
      <c r="N1740" s="494"/>
      <c r="O1740" s="494"/>
      <c r="P1740" s="494"/>
      <c r="Q1740" s="494"/>
      <c r="R1740" s="494"/>
      <c r="S1740" s="494"/>
      <c r="T1740" s="494"/>
      <c r="U1740" s="495"/>
    </row>
    <row r="1741" spans="1:21" ht="33.75" hidden="1" x14ac:dyDescent="0.25">
      <c r="A1741" s="364" t="s">
        <v>1105</v>
      </c>
      <c r="B1741" s="366">
        <v>2015</v>
      </c>
      <c r="C1741" s="366">
        <v>2017</v>
      </c>
      <c r="D1741" s="367">
        <v>50667.1</v>
      </c>
      <c r="E1741" s="2">
        <v>0</v>
      </c>
      <c r="F1741" s="367">
        <v>50667.1</v>
      </c>
      <c r="G1741" s="7">
        <f t="shared" si="362"/>
        <v>0</v>
      </c>
      <c r="H1741" s="7">
        <f t="shared" si="362"/>
        <v>0</v>
      </c>
      <c r="I1741" s="368">
        <v>8437.1</v>
      </c>
      <c r="J1741" s="368">
        <v>8397.7000000000007</v>
      </c>
      <c r="K1741" s="7">
        <f t="shared" ref="K1741" si="365">K1742</f>
        <v>0</v>
      </c>
      <c r="L1741" s="368">
        <v>8397.7000000000007</v>
      </c>
      <c r="M1741" s="7">
        <f t="shared" ref="M1741:N1741" si="366">M1742</f>
        <v>0</v>
      </c>
      <c r="N1741" s="7">
        <f t="shared" si="366"/>
        <v>0</v>
      </c>
      <c r="O1741" s="368">
        <v>8397.7000000000007</v>
      </c>
      <c r="P1741" s="7">
        <f t="shared" ref="P1741" si="367">P1742</f>
        <v>0</v>
      </c>
      <c r="Q1741" s="368">
        <v>8397.7000000000007</v>
      </c>
      <c r="R1741" s="7">
        <f t="shared" ref="R1741:S1741" si="368">R1742</f>
        <v>0</v>
      </c>
      <c r="S1741" s="7">
        <f t="shared" si="368"/>
        <v>0</v>
      </c>
      <c r="T1741" s="368">
        <f>L1741/I1741*100</f>
        <v>99.533014898484083</v>
      </c>
      <c r="U1741" s="369">
        <f>Q1741/L1741*100</f>
        <v>100</v>
      </c>
    </row>
    <row r="1742" spans="1:21" hidden="1" x14ac:dyDescent="0.25">
      <c r="A1742" s="493" t="s">
        <v>1107</v>
      </c>
      <c r="B1742" s="494"/>
      <c r="C1742" s="494"/>
      <c r="D1742" s="494"/>
      <c r="E1742" s="494"/>
      <c r="F1742" s="494"/>
      <c r="G1742" s="494"/>
      <c r="H1742" s="494"/>
      <c r="I1742" s="494"/>
      <c r="J1742" s="494"/>
      <c r="K1742" s="494"/>
      <c r="L1742" s="494"/>
      <c r="M1742" s="494"/>
      <c r="N1742" s="494"/>
      <c r="O1742" s="494"/>
      <c r="P1742" s="494"/>
      <c r="Q1742" s="494"/>
      <c r="R1742" s="494"/>
      <c r="S1742" s="494"/>
      <c r="T1742" s="494"/>
      <c r="U1742" s="495"/>
    </row>
    <row r="1743" spans="1:21" ht="33.75" hidden="1" x14ac:dyDescent="0.25">
      <c r="A1743" s="364" t="s">
        <v>1105</v>
      </c>
      <c r="B1743" s="4">
        <v>2015</v>
      </c>
      <c r="C1743" s="4">
        <v>2017</v>
      </c>
      <c r="D1743" s="5">
        <v>64106.6</v>
      </c>
      <c r="E1743" s="2">
        <v>0</v>
      </c>
      <c r="F1743" s="5">
        <v>64106.6</v>
      </c>
      <c r="G1743" s="7">
        <f t="shared" si="362"/>
        <v>0</v>
      </c>
      <c r="H1743" s="7">
        <f t="shared" si="362"/>
        <v>0</v>
      </c>
      <c r="I1743" s="5">
        <v>15952.2</v>
      </c>
      <c r="J1743" s="5">
        <v>629.1</v>
      </c>
      <c r="K1743" s="7">
        <f t="shared" ref="K1743" si="369">K1744</f>
        <v>0</v>
      </c>
      <c r="L1743" s="5">
        <v>629.1</v>
      </c>
      <c r="M1743" s="7">
        <f t="shared" ref="M1743:N1743" si="370">M1744</f>
        <v>0</v>
      </c>
      <c r="N1743" s="7">
        <f t="shared" si="370"/>
        <v>0</v>
      </c>
      <c r="O1743" s="5">
        <v>629.1</v>
      </c>
      <c r="P1743" s="7">
        <f t="shared" ref="P1743" si="371">P1744</f>
        <v>0</v>
      </c>
      <c r="Q1743" s="5">
        <v>629.1</v>
      </c>
      <c r="R1743" s="7">
        <f t="shared" ref="R1743:S1743" si="372">R1744</f>
        <v>0</v>
      </c>
      <c r="S1743" s="7">
        <f t="shared" si="372"/>
        <v>0</v>
      </c>
      <c r="T1743" s="2">
        <f>L1743/I1743*100</f>
        <v>3.9436566743145147</v>
      </c>
      <c r="U1743" s="2">
        <f>Q1743/L1743*100</f>
        <v>100</v>
      </c>
    </row>
    <row r="1744" spans="1:21" hidden="1" x14ac:dyDescent="0.25">
      <c r="A1744" s="493" t="s">
        <v>1108</v>
      </c>
      <c r="B1744" s="494"/>
      <c r="C1744" s="494"/>
      <c r="D1744" s="494"/>
      <c r="E1744" s="494"/>
      <c r="F1744" s="494"/>
      <c r="G1744" s="494"/>
      <c r="H1744" s="494"/>
      <c r="I1744" s="494"/>
      <c r="J1744" s="494"/>
      <c r="K1744" s="494"/>
      <c r="L1744" s="494"/>
      <c r="M1744" s="494"/>
      <c r="N1744" s="494"/>
      <c r="O1744" s="494"/>
      <c r="P1744" s="494"/>
      <c r="Q1744" s="494"/>
      <c r="R1744" s="494"/>
      <c r="S1744" s="494"/>
      <c r="T1744" s="494"/>
      <c r="U1744" s="495"/>
    </row>
    <row r="1745" spans="1:21" ht="33.75" hidden="1" x14ac:dyDescent="0.25">
      <c r="A1745" s="364" t="s">
        <v>1105</v>
      </c>
      <c r="B1745" s="4">
        <v>2015</v>
      </c>
      <c r="C1745" s="4">
        <v>2017</v>
      </c>
      <c r="D1745" s="5">
        <v>4558.6000000000004</v>
      </c>
      <c r="E1745" s="2">
        <v>0</v>
      </c>
      <c r="F1745" s="5">
        <v>4558.7</v>
      </c>
      <c r="G1745" s="7">
        <f t="shared" si="362"/>
        <v>0</v>
      </c>
      <c r="H1745" s="7">
        <f t="shared" si="362"/>
        <v>0</v>
      </c>
      <c r="I1745" s="301">
        <v>198.6</v>
      </c>
      <c r="J1745" s="301">
        <v>136.6</v>
      </c>
      <c r="K1745" s="7">
        <f t="shared" ref="K1745" si="373">K1746</f>
        <v>0</v>
      </c>
      <c r="L1745" s="301">
        <v>136.6</v>
      </c>
      <c r="M1745" s="7">
        <f t="shared" ref="M1745:N1745" si="374">M1746</f>
        <v>0</v>
      </c>
      <c r="N1745" s="7">
        <f t="shared" si="374"/>
        <v>0</v>
      </c>
      <c r="O1745" s="301">
        <v>140.4</v>
      </c>
      <c r="P1745" s="7">
        <f t="shared" ref="P1745" si="375">P1746</f>
        <v>0</v>
      </c>
      <c r="Q1745" s="301">
        <v>140.4</v>
      </c>
      <c r="R1745" s="7">
        <f t="shared" ref="R1745:S1745" si="376">R1746</f>
        <v>0</v>
      </c>
      <c r="S1745" s="7">
        <f t="shared" si="376"/>
        <v>0</v>
      </c>
      <c r="T1745" s="2">
        <f>L1745/I1745*100</f>
        <v>68.781470292044304</v>
      </c>
      <c r="U1745" s="2">
        <f>Q1745/L1745*100</f>
        <v>102.78184480234262</v>
      </c>
    </row>
    <row r="1746" spans="1:21" hidden="1" x14ac:dyDescent="0.25">
      <c r="A1746" s="493" t="s">
        <v>1109</v>
      </c>
      <c r="B1746" s="494"/>
      <c r="C1746" s="494"/>
      <c r="D1746" s="494"/>
      <c r="E1746" s="494"/>
      <c r="F1746" s="494"/>
      <c r="G1746" s="494"/>
      <c r="H1746" s="494"/>
      <c r="I1746" s="494"/>
      <c r="J1746" s="494"/>
      <c r="K1746" s="494"/>
      <c r="L1746" s="494"/>
      <c r="M1746" s="494"/>
      <c r="N1746" s="494"/>
      <c r="O1746" s="494"/>
      <c r="P1746" s="494"/>
      <c r="Q1746" s="494"/>
      <c r="R1746" s="494"/>
      <c r="S1746" s="494"/>
      <c r="T1746" s="494"/>
      <c r="U1746" s="495"/>
    </row>
    <row r="1747" spans="1:21" ht="33.75" hidden="1" x14ac:dyDescent="0.25">
      <c r="A1747" s="364" t="s">
        <v>1105</v>
      </c>
      <c r="B1747" s="4">
        <v>2015</v>
      </c>
      <c r="C1747" s="4">
        <v>2017</v>
      </c>
      <c r="D1747" s="5">
        <v>25889.599999999999</v>
      </c>
      <c r="E1747" s="2">
        <v>0</v>
      </c>
      <c r="F1747" s="5">
        <v>25889.599999999999</v>
      </c>
      <c r="G1747" s="7">
        <f t="shared" ref="G1747:H1747" si="377">G1748</f>
        <v>0</v>
      </c>
      <c r="H1747" s="7">
        <f t="shared" si="377"/>
        <v>0</v>
      </c>
      <c r="I1747" s="2">
        <v>4800</v>
      </c>
      <c r="J1747" s="2">
        <v>729.2</v>
      </c>
      <c r="K1747" s="7">
        <f t="shared" ref="K1747" si="378">K1748</f>
        <v>0</v>
      </c>
      <c r="L1747" s="2">
        <v>729.2</v>
      </c>
      <c r="M1747" s="7">
        <f t="shared" ref="M1747:N1747" si="379">M1748</f>
        <v>0</v>
      </c>
      <c r="N1747" s="7">
        <f t="shared" si="379"/>
        <v>0</v>
      </c>
      <c r="O1747" s="2">
        <v>729.2</v>
      </c>
      <c r="P1747" s="7">
        <f t="shared" ref="P1747" si="380">P1748</f>
        <v>0</v>
      </c>
      <c r="Q1747" s="2">
        <v>729.2</v>
      </c>
      <c r="R1747" s="7">
        <f t="shared" ref="R1747:S1747" si="381">R1748</f>
        <v>0</v>
      </c>
      <c r="S1747" s="7">
        <f t="shared" si="381"/>
        <v>0</v>
      </c>
      <c r="T1747" s="2">
        <f>L1747/I1747*100</f>
        <v>15.191666666666666</v>
      </c>
      <c r="U1747" s="2">
        <f>Q1747/L1747*100</f>
        <v>100</v>
      </c>
    </row>
    <row r="1748" spans="1:21" x14ac:dyDescent="0.25">
      <c r="A1748" s="493" t="s">
        <v>1110</v>
      </c>
      <c r="B1748" s="494"/>
      <c r="C1748" s="494"/>
      <c r="D1748" s="494"/>
      <c r="E1748" s="494"/>
      <c r="F1748" s="494"/>
      <c r="G1748" s="494"/>
      <c r="H1748" s="494"/>
      <c r="I1748" s="494"/>
      <c r="J1748" s="494"/>
      <c r="K1748" s="494"/>
      <c r="L1748" s="494"/>
      <c r="M1748" s="494"/>
      <c r="N1748" s="494"/>
      <c r="O1748" s="494"/>
      <c r="P1748" s="494"/>
      <c r="Q1748" s="494"/>
      <c r="R1748" s="494"/>
      <c r="S1748" s="494"/>
      <c r="T1748" s="494"/>
      <c r="U1748" s="495"/>
    </row>
    <row r="1749" spans="1:21" x14ac:dyDescent="0.25">
      <c r="A1749" s="3" t="s">
        <v>17</v>
      </c>
      <c r="B1749" s="301" t="s">
        <v>18</v>
      </c>
      <c r="C1749" s="301" t="s">
        <v>18</v>
      </c>
      <c r="D1749" s="2">
        <f>D1750+D1751</f>
        <v>121727.1</v>
      </c>
      <c r="E1749" s="2">
        <f>E1751</f>
        <v>3319.6</v>
      </c>
      <c r="F1749" s="2">
        <f t="shared" ref="F1749:H1749" si="382">F1750+F1751</f>
        <v>118407.5</v>
      </c>
      <c r="G1749" s="2">
        <f t="shared" si="382"/>
        <v>0</v>
      </c>
      <c r="H1749" s="2">
        <f t="shared" si="382"/>
        <v>0</v>
      </c>
      <c r="I1749" s="2">
        <v>15825.4</v>
      </c>
      <c r="J1749" s="2">
        <f t="shared" ref="J1749:K1749" si="383">J1750+J1751</f>
        <v>0</v>
      </c>
      <c r="K1749" s="2">
        <f t="shared" si="383"/>
        <v>0</v>
      </c>
      <c r="L1749" s="2">
        <f>L1750+L1751</f>
        <v>14262</v>
      </c>
      <c r="M1749" s="2">
        <f t="shared" ref="M1749:S1749" si="384">M1750+M1751</f>
        <v>0</v>
      </c>
      <c r="N1749" s="2">
        <f t="shared" si="384"/>
        <v>0</v>
      </c>
      <c r="O1749" s="2">
        <f t="shared" si="384"/>
        <v>28301.599999999999</v>
      </c>
      <c r="P1749" s="2">
        <f t="shared" si="384"/>
        <v>0</v>
      </c>
      <c r="Q1749" s="2">
        <f t="shared" si="384"/>
        <v>14150.8</v>
      </c>
      <c r="R1749" s="2">
        <f t="shared" si="384"/>
        <v>0</v>
      </c>
      <c r="S1749" s="2">
        <f t="shared" si="384"/>
        <v>0</v>
      </c>
      <c r="T1749" s="2">
        <f>L1749/I1749*100</f>
        <v>90.120944810241767</v>
      </c>
      <c r="U1749" s="2">
        <f>Q1749/L1749*100</f>
        <v>99.220305707474395</v>
      </c>
    </row>
    <row r="1750" spans="1:21" ht="33.75" hidden="1" x14ac:dyDescent="0.25">
      <c r="A1750" s="364" t="s">
        <v>1111</v>
      </c>
      <c r="B1750" s="301" t="s">
        <v>18</v>
      </c>
      <c r="C1750" s="301" t="s">
        <v>18</v>
      </c>
      <c r="D1750" s="2">
        <f>D1757+D1761</f>
        <v>41975.1</v>
      </c>
      <c r="E1750" s="2">
        <v>0</v>
      </c>
      <c r="F1750" s="2">
        <f t="shared" ref="F1750:I1750" si="385">F1757+F1761</f>
        <v>41975.1</v>
      </c>
      <c r="G1750" s="7">
        <f t="shared" ref="G1750:S1755" si="386">G1751</f>
        <v>0</v>
      </c>
      <c r="H1750" s="7">
        <f t="shared" si="386"/>
        <v>0</v>
      </c>
      <c r="I1750" s="2">
        <f t="shared" si="385"/>
        <v>41975.1</v>
      </c>
      <c r="J1750" s="7">
        <f t="shared" si="386"/>
        <v>0</v>
      </c>
      <c r="K1750" s="7">
        <f t="shared" si="386"/>
        <v>0</v>
      </c>
      <c r="L1750" s="301">
        <v>0</v>
      </c>
      <c r="M1750" s="7">
        <f t="shared" si="386"/>
        <v>0</v>
      </c>
      <c r="N1750" s="7">
        <f t="shared" si="386"/>
        <v>0</v>
      </c>
      <c r="O1750" s="7">
        <f t="shared" si="386"/>
        <v>14150.8</v>
      </c>
      <c r="P1750" s="7">
        <f t="shared" si="386"/>
        <v>0</v>
      </c>
      <c r="Q1750" s="7">
        <v>0</v>
      </c>
      <c r="R1750" s="7">
        <f t="shared" ref="R1750:S1750" si="387">R1751</f>
        <v>0</v>
      </c>
      <c r="S1750" s="7">
        <f t="shared" si="387"/>
        <v>0</v>
      </c>
      <c r="T1750" s="2">
        <f t="shared" ref="T1750:T1751" si="388">L1750/I1750*100</f>
        <v>0</v>
      </c>
      <c r="U1750" s="2">
        <v>0</v>
      </c>
    </row>
    <row r="1751" spans="1:21" hidden="1" x14ac:dyDescent="0.25">
      <c r="A1751" s="364" t="s">
        <v>1112</v>
      </c>
      <c r="B1751" s="301" t="s">
        <v>18</v>
      </c>
      <c r="C1751" s="301" t="s">
        <v>18</v>
      </c>
      <c r="D1751" s="2">
        <f>D1753+D1755+D1759</f>
        <v>79752.000000000015</v>
      </c>
      <c r="E1751" s="2">
        <f>E1755</f>
        <v>3319.6</v>
      </c>
      <c r="F1751" s="2">
        <f>F1753+F1759</f>
        <v>76432.400000000009</v>
      </c>
      <c r="G1751" s="7">
        <f t="shared" si="386"/>
        <v>0</v>
      </c>
      <c r="H1751" s="7">
        <f t="shared" si="386"/>
        <v>0</v>
      </c>
      <c r="I1751" s="2">
        <f>I1753+I1759</f>
        <v>16774</v>
      </c>
      <c r="J1751" s="7">
        <f t="shared" si="386"/>
        <v>0</v>
      </c>
      <c r="K1751" s="7">
        <f t="shared" si="386"/>
        <v>0</v>
      </c>
      <c r="L1751" s="2">
        <f>L1753</f>
        <v>14262</v>
      </c>
      <c r="M1751" s="7">
        <f t="shared" si="386"/>
        <v>0</v>
      </c>
      <c r="N1751" s="7">
        <f t="shared" si="386"/>
        <v>0</v>
      </c>
      <c r="O1751" s="2">
        <f>O1753</f>
        <v>14150.8</v>
      </c>
      <c r="P1751" s="7">
        <f t="shared" si="386"/>
        <v>0</v>
      </c>
      <c r="Q1751" s="2">
        <f>Q1753</f>
        <v>14150.8</v>
      </c>
      <c r="R1751" s="7">
        <f t="shared" si="386"/>
        <v>0</v>
      </c>
      <c r="S1751" s="7">
        <f t="shared" si="386"/>
        <v>0</v>
      </c>
      <c r="T1751" s="2">
        <f t="shared" si="388"/>
        <v>85.024442589722199</v>
      </c>
      <c r="U1751" s="2">
        <f t="shared" ref="U1751" si="389">Q1751/L1751*100</f>
        <v>99.220305707474395</v>
      </c>
    </row>
    <row r="1752" spans="1:21" hidden="1" x14ac:dyDescent="0.25">
      <c r="A1752" s="492" t="s">
        <v>1113</v>
      </c>
      <c r="B1752" s="492"/>
      <c r="C1752" s="492"/>
      <c r="D1752" s="492"/>
      <c r="E1752" s="492"/>
      <c r="F1752" s="492"/>
      <c r="G1752" s="492"/>
      <c r="H1752" s="492"/>
      <c r="I1752" s="492"/>
      <c r="J1752" s="492"/>
      <c r="K1752" s="492"/>
      <c r="L1752" s="492"/>
      <c r="M1752" s="492"/>
      <c r="N1752" s="492"/>
      <c r="O1752" s="492"/>
      <c r="P1752" s="492"/>
      <c r="Q1752" s="492"/>
      <c r="R1752" s="492"/>
      <c r="S1752" s="492"/>
      <c r="T1752" s="492"/>
      <c r="U1752" s="492"/>
    </row>
    <row r="1753" spans="1:21" ht="33.75" hidden="1" x14ac:dyDescent="0.25">
      <c r="A1753" s="364" t="s">
        <v>1114</v>
      </c>
      <c r="B1753" s="301">
        <v>2015</v>
      </c>
      <c r="C1753" s="301">
        <v>2017</v>
      </c>
      <c r="D1753" s="2">
        <v>75483.8</v>
      </c>
      <c r="E1753" s="2">
        <v>0</v>
      </c>
      <c r="F1753" s="2">
        <v>75483.8</v>
      </c>
      <c r="G1753" s="7">
        <f t="shared" si="386"/>
        <v>0</v>
      </c>
      <c r="H1753" s="7">
        <f t="shared" si="386"/>
        <v>0</v>
      </c>
      <c r="I1753" s="2">
        <v>15825.4</v>
      </c>
      <c r="J1753" s="2">
        <v>14262</v>
      </c>
      <c r="K1753" s="7">
        <f t="shared" ref="K1753" si="390">K1754</f>
        <v>0</v>
      </c>
      <c r="L1753" s="2">
        <v>14262</v>
      </c>
      <c r="M1753" s="7">
        <f t="shared" ref="M1753:N1753" si="391">M1754</f>
        <v>0</v>
      </c>
      <c r="N1753" s="7">
        <f t="shared" si="391"/>
        <v>0</v>
      </c>
      <c r="O1753" s="2">
        <v>14150.8</v>
      </c>
      <c r="P1753" s="7">
        <f t="shared" ref="P1753" si="392">P1754</f>
        <v>0</v>
      </c>
      <c r="Q1753" s="2">
        <v>14150.8</v>
      </c>
      <c r="R1753" s="7">
        <f t="shared" ref="R1753:S1753" si="393">R1754</f>
        <v>0</v>
      </c>
      <c r="S1753" s="7">
        <f t="shared" si="393"/>
        <v>0</v>
      </c>
      <c r="T1753" s="2">
        <f>L1753/I1753*100</f>
        <v>90.120944810241767</v>
      </c>
      <c r="U1753" s="2">
        <f>Q1753/L1753*100</f>
        <v>99.220305707474395</v>
      </c>
    </row>
    <row r="1754" spans="1:21" hidden="1" x14ac:dyDescent="0.25">
      <c r="A1754" s="481" t="s">
        <v>1115</v>
      </c>
      <c r="B1754" s="481"/>
      <c r="C1754" s="481"/>
      <c r="D1754" s="481"/>
      <c r="E1754" s="481"/>
      <c r="F1754" s="481"/>
      <c r="G1754" s="481"/>
      <c r="H1754" s="481"/>
      <c r="I1754" s="481"/>
      <c r="J1754" s="481"/>
      <c r="K1754" s="481"/>
      <c r="L1754" s="481"/>
      <c r="M1754" s="481"/>
      <c r="N1754" s="481"/>
      <c r="O1754" s="481"/>
      <c r="P1754" s="481"/>
      <c r="Q1754" s="481"/>
      <c r="R1754" s="481"/>
      <c r="S1754" s="481"/>
      <c r="T1754" s="481"/>
      <c r="U1754" s="481"/>
    </row>
    <row r="1755" spans="1:21" ht="33.75" hidden="1" x14ac:dyDescent="0.25">
      <c r="A1755" s="364" t="s">
        <v>1114</v>
      </c>
      <c r="B1755" s="11" t="s">
        <v>25</v>
      </c>
      <c r="C1755" s="11" t="s">
        <v>26</v>
      </c>
      <c r="D1755" s="5">
        <v>3319.6</v>
      </c>
      <c r="E1755" s="5">
        <v>3319.6</v>
      </c>
      <c r="F1755" s="7">
        <f t="shared" ref="F1755:U1761" si="394">F1756</f>
        <v>0</v>
      </c>
      <c r="G1755" s="7">
        <f t="shared" si="386"/>
        <v>0</v>
      </c>
      <c r="H1755" s="7">
        <f t="shared" si="386"/>
        <v>0</v>
      </c>
      <c r="I1755" s="7">
        <f t="shared" si="386"/>
        <v>0</v>
      </c>
      <c r="J1755" s="7">
        <f t="shared" si="386"/>
        <v>0</v>
      </c>
      <c r="K1755" s="7">
        <f t="shared" si="386"/>
        <v>0</v>
      </c>
      <c r="L1755" s="7">
        <f t="shared" si="386"/>
        <v>0</v>
      </c>
      <c r="M1755" s="7">
        <f t="shared" si="386"/>
        <v>0</v>
      </c>
      <c r="N1755" s="7">
        <f t="shared" si="386"/>
        <v>0</v>
      </c>
      <c r="O1755" s="7">
        <f t="shared" si="386"/>
        <v>0</v>
      </c>
      <c r="P1755" s="7">
        <f t="shared" si="386"/>
        <v>0</v>
      </c>
      <c r="Q1755" s="7">
        <f t="shared" si="386"/>
        <v>0</v>
      </c>
      <c r="R1755" s="7">
        <f t="shared" si="386"/>
        <v>0</v>
      </c>
      <c r="S1755" s="7">
        <f t="shared" si="386"/>
        <v>0</v>
      </c>
      <c r="T1755" s="7">
        <v>0</v>
      </c>
      <c r="U1755" s="7">
        <f t="shared" ref="U1755" si="395">U1756</f>
        <v>0</v>
      </c>
    </row>
    <row r="1756" spans="1:21" hidden="1" x14ac:dyDescent="0.25">
      <c r="A1756" s="481" t="s">
        <v>1116</v>
      </c>
      <c r="B1756" s="481"/>
      <c r="C1756" s="481"/>
      <c r="D1756" s="481"/>
      <c r="E1756" s="481"/>
      <c r="F1756" s="481"/>
      <c r="G1756" s="481"/>
      <c r="H1756" s="481"/>
      <c r="I1756" s="481"/>
      <c r="J1756" s="481"/>
      <c r="K1756" s="481"/>
      <c r="L1756" s="481"/>
      <c r="M1756" s="481"/>
      <c r="N1756" s="481"/>
      <c r="O1756" s="481"/>
      <c r="P1756" s="481"/>
      <c r="Q1756" s="481"/>
      <c r="R1756" s="481"/>
      <c r="S1756" s="481"/>
      <c r="T1756" s="481"/>
      <c r="U1756" s="481"/>
    </row>
    <row r="1757" spans="1:21" ht="33.75" hidden="1" x14ac:dyDescent="0.25">
      <c r="A1757" s="364" t="s">
        <v>1111</v>
      </c>
      <c r="B1757" s="11">
        <v>2015</v>
      </c>
      <c r="C1757" s="11">
        <v>2017</v>
      </c>
      <c r="D1757" s="5">
        <v>34975.1</v>
      </c>
      <c r="E1757" s="2">
        <v>0</v>
      </c>
      <c r="F1757" s="5">
        <v>34975.1</v>
      </c>
      <c r="G1757" s="7">
        <f t="shared" si="394"/>
        <v>0</v>
      </c>
      <c r="H1757" s="7">
        <f t="shared" si="394"/>
        <v>0</v>
      </c>
      <c r="I1757" s="5">
        <v>34975.1</v>
      </c>
      <c r="J1757" s="7">
        <f t="shared" si="394"/>
        <v>0</v>
      </c>
      <c r="K1757" s="7">
        <f t="shared" si="394"/>
        <v>0</v>
      </c>
      <c r="L1757" s="7">
        <f t="shared" si="394"/>
        <v>0</v>
      </c>
      <c r="M1757" s="7">
        <f t="shared" si="394"/>
        <v>0</v>
      </c>
      <c r="N1757" s="7">
        <f t="shared" si="394"/>
        <v>0</v>
      </c>
      <c r="O1757" s="7">
        <f t="shared" si="394"/>
        <v>0</v>
      </c>
      <c r="P1757" s="7">
        <f t="shared" si="394"/>
        <v>0</v>
      </c>
      <c r="Q1757" s="7">
        <f t="shared" si="394"/>
        <v>0</v>
      </c>
      <c r="R1757" s="7">
        <f t="shared" si="394"/>
        <v>0</v>
      </c>
      <c r="S1757" s="7">
        <f t="shared" si="394"/>
        <v>0</v>
      </c>
      <c r="T1757" s="7">
        <f t="shared" si="394"/>
        <v>0</v>
      </c>
      <c r="U1757" s="7">
        <f t="shared" si="394"/>
        <v>0</v>
      </c>
    </row>
    <row r="1758" spans="1:21" hidden="1" x14ac:dyDescent="0.25">
      <c r="A1758" s="481" t="s">
        <v>1117</v>
      </c>
      <c r="B1758" s="481"/>
      <c r="C1758" s="481"/>
      <c r="D1758" s="481"/>
      <c r="E1758" s="481"/>
      <c r="F1758" s="481"/>
      <c r="G1758" s="481"/>
      <c r="H1758" s="481"/>
      <c r="I1758" s="481"/>
      <c r="J1758" s="481"/>
      <c r="K1758" s="481"/>
      <c r="L1758" s="481"/>
      <c r="M1758" s="481"/>
      <c r="N1758" s="481"/>
      <c r="O1758" s="481"/>
      <c r="P1758" s="481"/>
      <c r="Q1758" s="481"/>
      <c r="R1758" s="481"/>
      <c r="S1758" s="481"/>
      <c r="T1758" s="481"/>
      <c r="U1758" s="481"/>
    </row>
    <row r="1759" spans="1:21" ht="33.75" hidden="1" x14ac:dyDescent="0.25">
      <c r="A1759" s="364" t="s">
        <v>1114</v>
      </c>
      <c r="B1759" s="11">
        <v>2015</v>
      </c>
      <c r="C1759" s="11">
        <v>2017</v>
      </c>
      <c r="D1759" s="5">
        <v>948.6</v>
      </c>
      <c r="E1759" s="2">
        <v>0</v>
      </c>
      <c r="F1759" s="5">
        <v>948.6</v>
      </c>
      <c r="G1759" s="7">
        <f t="shared" si="394"/>
        <v>0</v>
      </c>
      <c r="H1759" s="7">
        <f t="shared" si="394"/>
        <v>0</v>
      </c>
      <c r="I1759" s="5">
        <v>948.6</v>
      </c>
      <c r="J1759" s="7">
        <f t="shared" si="394"/>
        <v>0</v>
      </c>
      <c r="K1759" s="7">
        <f t="shared" si="394"/>
        <v>0</v>
      </c>
      <c r="L1759" s="7">
        <f t="shared" si="394"/>
        <v>0</v>
      </c>
      <c r="M1759" s="7">
        <f t="shared" si="394"/>
        <v>0</v>
      </c>
      <c r="N1759" s="7">
        <f t="shared" si="394"/>
        <v>0</v>
      </c>
      <c r="O1759" s="7">
        <f t="shared" si="394"/>
        <v>0</v>
      </c>
      <c r="P1759" s="7">
        <f t="shared" si="394"/>
        <v>0</v>
      </c>
      <c r="Q1759" s="7">
        <f t="shared" si="394"/>
        <v>0</v>
      </c>
      <c r="R1759" s="7">
        <f t="shared" si="394"/>
        <v>0</v>
      </c>
      <c r="S1759" s="7">
        <f t="shared" si="394"/>
        <v>0</v>
      </c>
      <c r="T1759" s="7">
        <f t="shared" si="394"/>
        <v>0</v>
      </c>
      <c r="U1759" s="7">
        <f t="shared" si="394"/>
        <v>0</v>
      </c>
    </row>
    <row r="1760" spans="1:21" hidden="1" x14ac:dyDescent="0.25">
      <c r="A1760" s="481" t="s">
        <v>1118</v>
      </c>
      <c r="B1760" s="481"/>
      <c r="C1760" s="481"/>
      <c r="D1760" s="481"/>
      <c r="E1760" s="481"/>
      <c r="F1760" s="481"/>
      <c r="G1760" s="481"/>
      <c r="H1760" s="481"/>
      <c r="I1760" s="481"/>
      <c r="J1760" s="481"/>
      <c r="K1760" s="481"/>
      <c r="L1760" s="481"/>
      <c r="M1760" s="481"/>
      <c r="N1760" s="481"/>
      <c r="O1760" s="481"/>
      <c r="P1760" s="481"/>
      <c r="Q1760" s="481"/>
      <c r="R1760" s="481"/>
      <c r="S1760" s="481"/>
      <c r="T1760" s="481"/>
      <c r="U1760" s="481"/>
    </row>
    <row r="1761" spans="1:21" ht="33.75" hidden="1" x14ac:dyDescent="0.25">
      <c r="A1761" s="10" t="s">
        <v>1119</v>
      </c>
      <c r="B1761" s="299">
        <v>2015</v>
      </c>
      <c r="C1761" s="299">
        <v>2017</v>
      </c>
      <c r="D1761" s="299">
        <v>7000</v>
      </c>
      <c r="E1761" s="2">
        <v>0</v>
      </c>
      <c r="F1761" s="299">
        <v>7000</v>
      </c>
      <c r="G1761" s="7">
        <f t="shared" si="394"/>
        <v>0</v>
      </c>
      <c r="H1761" s="7">
        <f t="shared" si="394"/>
        <v>0</v>
      </c>
      <c r="I1761" s="299">
        <v>7000</v>
      </c>
      <c r="J1761" s="7">
        <f t="shared" si="394"/>
        <v>0</v>
      </c>
      <c r="K1761" s="7">
        <f t="shared" si="394"/>
        <v>0</v>
      </c>
      <c r="L1761" s="7">
        <f t="shared" si="394"/>
        <v>0</v>
      </c>
      <c r="M1761" s="7">
        <f t="shared" si="394"/>
        <v>0</v>
      </c>
      <c r="N1761" s="7">
        <f t="shared" si="394"/>
        <v>0</v>
      </c>
      <c r="O1761" s="7">
        <f t="shared" si="394"/>
        <v>0</v>
      </c>
      <c r="P1761" s="7">
        <f t="shared" si="394"/>
        <v>0</v>
      </c>
      <c r="Q1761" s="7">
        <f t="shared" si="394"/>
        <v>0</v>
      </c>
      <c r="R1761" s="7">
        <f t="shared" si="394"/>
        <v>0</v>
      </c>
      <c r="S1761" s="7">
        <f t="shared" si="394"/>
        <v>0</v>
      </c>
      <c r="T1761" s="7">
        <f t="shared" si="394"/>
        <v>0</v>
      </c>
      <c r="U1761" s="7">
        <f t="shared" si="394"/>
        <v>0</v>
      </c>
    </row>
    <row r="1762" spans="1:21" x14ac:dyDescent="0.25">
      <c r="A1762" s="482" t="s">
        <v>1120</v>
      </c>
      <c r="B1762" s="482"/>
      <c r="C1762" s="482"/>
      <c r="D1762" s="482"/>
      <c r="E1762" s="482"/>
      <c r="F1762" s="482"/>
      <c r="G1762" s="482"/>
      <c r="H1762" s="482"/>
      <c r="I1762" s="482"/>
      <c r="J1762" s="482"/>
      <c r="K1762" s="482"/>
      <c r="L1762" s="482"/>
      <c r="M1762" s="482"/>
      <c r="N1762" s="482"/>
      <c r="O1762" s="482"/>
      <c r="P1762" s="482"/>
      <c r="Q1762" s="482"/>
      <c r="R1762" s="482"/>
      <c r="S1762" s="482"/>
      <c r="T1762" s="482"/>
      <c r="U1762" s="482"/>
    </row>
    <row r="1763" spans="1:21" x14ac:dyDescent="0.25">
      <c r="A1763" s="3" t="s">
        <v>17</v>
      </c>
      <c r="B1763" s="300" t="s">
        <v>18</v>
      </c>
      <c r="C1763" s="300" t="s">
        <v>18</v>
      </c>
      <c r="D1763" s="7">
        <f>D1764</f>
        <v>26276.100000000002</v>
      </c>
      <c r="E1763" s="7">
        <f t="shared" ref="E1763:H1763" si="396">E1764</f>
        <v>0</v>
      </c>
      <c r="F1763" s="7">
        <f t="shared" si="396"/>
        <v>26276.100000000002</v>
      </c>
      <c r="G1763" s="7">
        <f t="shared" si="396"/>
        <v>0</v>
      </c>
      <c r="H1763" s="7">
        <f t="shared" si="396"/>
        <v>0</v>
      </c>
      <c r="I1763" s="7">
        <f>I1764</f>
        <v>26276.100000000002</v>
      </c>
      <c r="J1763" s="7">
        <f t="shared" ref="J1763:U1763" si="397">J1764</f>
        <v>0</v>
      </c>
      <c r="K1763" s="7">
        <f t="shared" si="397"/>
        <v>0</v>
      </c>
      <c r="L1763" s="7">
        <f t="shared" si="397"/>
        <v>0</v>
      </c>
      <c r="M1763" s="7">
        <f t="shared" si="397"/>
        <v>0</v>
      </c>
      <c r="N1763" s="7">
        <f t="shared" si="397"/>
        <v>0</v>
      </c>
      <c r="O1763" s="7">
        <f t="shared" si="397"/>
        <v>0</v>
      </c>
      <c r="P1763" s="7">
        <f t="shared" si="397"/>
        <v>0</v>
      </c>
      <c r="Q1763" s="7">
        <f t="shared" si="397"/>
        <v>0</v>
      </c>
      <c r="R1763" s="7">
        <f t="shared" si="397"/>
        <v>0</v>
      </c>
      <c r="S1763" s="7">
        <f t="shared" si="397"/>
        <v>0</v>
      </c>
      <c r="T1763" s="7">
        <f t="shared" si="397"/>
        <v>0</v>
      </c>
      <c r="U1763" s="7">
        <f t="shared" si="397"/>
        <v>0</v>
      </c>
    </row>
    <row r="1764" spans="1:21" ht="33.75" hidden="1" x14ac:dyDescent="0.25">
      <c r="A1764" s="364" t="s">
        <v>1105</v>
      </c>
      <c r="B1764" s="301" t="s">
        <v>18</v>
      </c>
      <c r="C1764" s="301" t="s">
        <v>18</v>
      </c>
      <c r="D1764" s="7">
        <f>D1766+D1768</f>
        <v>26276.100000000002</v>
      </c>
      <c r="E1764" s="7">
        <f t="shared" ref="E1764:U1764" si="398">E1766+E1768</f>
        <v>0</v>
      </c>
      <c r="F1764" s="7">
        <f t="shared" si="398"/>
        <v>26276.100000000002</v>
      </c>
      <c r="G1764" s="7">
        <f t="shared" si="398"/>
        <v>0</v>
      </c>
      <c r="H1764" s="7">
        <f t="shared" si="398"/>
        <v>0</v>
      </c>
      <c r="I1764" s="7">
        <f t="shared" si="398"/>
        <v>26276.100000000002</v>
      </c>
      <c r="J1764" s="7">
        <f t="shared" si="398"/>
        <v>0</v>
      </c>
      <c r="K1764" s="7">
        <f t="shared" si="398"/>
        <v>0</v>
      </c>
      <c r="L1764" s="7">
        <f t="shared" si="398"/>
        <v>0</v>
      </c>
      <c r="M1764" s="7">
        <f t="shared" si="398"/>
        <v>0</v>
      </c>
      <c r="N1764" s="7">
        <f t="shared" si="398"/>
        <v>0</v>
      </c>
      <c r="O1764" s="7">
        <f t="shared" si="398"/>
        <v>0</v>
      </c>
      <c r="P1764" s="7">
        <f t="shared" si="398"/>
        <v>0</v>
      </c>
      <c r="Q1764" s="7">
        <f t="shared" si="398"/>
        <v>0</v>
      </c>
      <c r="R1764" s="7">
        <f t="shared" si="398"/>
        <v>0</v>
      </c>
      <c r="S1764" s="7">
        <f t="shared" si="398"/>
        <v>0</v>
      </c>
      <c r="T1764" s="7">
        <f t="shared" si="398"/>
        <v>0</v>
      </c>
      <c r="U1764" s="7">
        <f t="shared" si="398"/>
        <v>0</v>
      </c>
    </row>
    <row r="1765" spans="1:21" hidden="1" x14ac:dyDescent="0.25">
      <c r="A1765" s="482" t="s">
        <v>1121</v>
      </c>
      <c r="B1765" s="482"/>
      <c r="C1765" s="482"/>
      <c r="D1765" s="482"/>
      <c r="E1765" s="482"/>
      <c r="F1765" s="482"/>
      <c r="G1765" s="482"/>
      <c r="H1765" s="482"/>
      <c r="I1765" s="482"/>
      <c r="J1765" s="482"/>
      <c r="K1765" s="482"/>
      <c r="L1765" s="482"/>
      <c r="M1765" s="482"/>
      <c r="N1765" s="482"/>
      <c r="O1765" s="482"/>
      <c r="P1765" s="482"/>
      <c r="Q1765" s="482"/>
      <c r="R1765" s="482"/>
      <c r="S1765" s="482"/>
      <c r="T1765" s="482"/>
      <c r="U1765" s="482"/>
    </row>
    <row r="1766" spans="1:21" hidden="1" x14ac:dyDescent="0.25">
      <c r="A1766" s="3" t="s">
        <v>1122</v>
      </c>
      <c r="B1766" s="300" t="s">
        <v>25</v>
      </c>
      <c r="C1766" s="300" t="s">
        <v>26</v>
      </c>
      <c r="D1766" s="7">
        <v>21648.400000000001</v>
      </c>
      <c r="E1766" s="2">
        <v>0</v>
      </c>
      <c r="F1766" s="7">
        <v>21648.400000000001</v>
      </c>
      <c r="G1766" s="7">
        <f t="shared" ref="G1766:H1766" si="399">G1768</f>
        <v>0</v>
      </c>
      <c r="H1766" s="7">
        <f t="shared" si="399"/>
        <v>0</v>
      </c>
      <c r="I1766" s="7">
        <v>21648.400000000001</v>
      </c>
      <c r="J1766" s="7">
        <f t="shared" ref="J1766:U1768" si="400">J1768</f>
        <v>0</v>
      </c>
      <c r="K1766" s="7">
        <f t="shared" si="400"/>
        <v>0</v>
      </c>
      <c r="L1766" s="7">
        <f t="shared" si="400"/>
        <v>0</v>
      </c>
      <c r="M1766" s="7">
        <f t="shared" si="400"/>
        <v>0</v>
      </c>
      <c r="N1766" s="7">
        <f t="shared" si="400"/>
        <v>0</v>
      </c>
      <c r="O1766" s="7">
        <f t="shared" si="400"/>
        <v>0</v>
      </c>
      <c r="P1766" s="7">
        <f t="shared" si="400"/>
        <v>0</v>
      </c>
      <c r="Q1766" s="7">
        <f t="shared" si="400"/>
        <v>0</v>
      </c>
      <c r="R1766" s="7">
        <f t="shared" si="400"/>
        <v>0</v>
      </c>
      <c r="S1766" s="7">
        <f t="shared" si="400"/>
        <v>0</v>
      </c>
      <c r="T1766" s="7">
        <f t="shared" si="400"/>
        <v>0</v>
      </c>
      <c r="U1766" s="7">
        <f t="shared" si="400"/>
        <v>0</v>
      </c>
    </row>
    <row r="1767" spans="1:21" hidden="1" x14ac:dyDescent="0.25">
      <c r="A1767" s="492" t="s">
        <v>1123</v>
      </c>
      <c r="B1767" s="492"/>
      <c r="C1767" s="492"/>
      <c r="D1767" s="492"/>
      <c r="E1767" s="492"/>
      <c r="F1767" s="492"/>
      <c r="G1767" s="492"/>
      <c r="H1767" s="492"/>
      <c r="I1767" s="492"/>
      <c r="J1767" s="492"/>
      <c r="K1767" s="492"/>
      <c r="L1767" s="492"/>
      <c r="M1767" s="492"/>
      <c r="N1767" s="492"/>
      <c r="O1767" s="492"/>
      <c r="P1767" s="492"/>
      <c r="Q1767" s="492"/>
      <c r="R1767" s="492"/>
      <c r="S1767" s="492"/>
      <c r="T1767" s="492"/>
      <c r="U1767" s="492"/>
    </row>
    <row r="1768" spans="1:21" hidden="1" x14ac:dyDescent="0.25">
      <c r="A1768" s="10" t="s">
        <v>1122</v>
      </c>
      <c r="B1768" s="17" t="s">
        <v>25</v>
      </c>
      <c r="C1768" s="11" t="s">
        <v>26</v>
      </c>
      <c r="D1768" s="14">
        <v>4627.7</v>
      </c>
      <c r="E1768" s="2">
        <v>0</v>
      </c>
      <c r="F1768" s="14">
        <v>4627.7</v>
      </c>
      <c r="G1768" s="7">
        <f t="shared" ref="G1768:H1768" si="401">G1770</f>
        <v>0</v>
      </c>
      <c r="H1768" s="7">
        <f t="shared" si="401"/>
        <v>0</v>
      </c>
      <c r="I1768" s="14">
        <v>4627.7</v>
      </c>
      <c r="J1768" s="7">
        <f t="shared" si="400"/>
        <v>0</v>
      </c>
      <c r="K1768" s="7">
        <f t="shared" si="400"/>
        <v>0</v>
      </c>
      <c r="L1768" s="7">
        <f t="shared" si="400"/>
        <v>0</v>
      </c>
      <c r="M1768" s="7">
        <f t="shared" si="400"/>
        <v>0</v>
      </c>
      <c r="N1768" s="7">
        <f t="shared" si="400"/>
        <v>0</v>
      </c>
      <c r="O1768" s="7">
        <f t="shared" si="400"/>
        <v>0</v>
      </c>
      <c r="P1768" s="7">
        <f t="shared" si="400"/>
        <v>0</v>
      </c>
      <c r="Q1768" s="7">
        <f t="shared" si="400"/>
        <v>0</v>
      </c>
      <c r="R1768" s="7">
        <f t="shared" si="400"/>
        <v>0</v>
      </c>
      <c r="S1768" s="7">
        <f t="shared" si="400"/>
        <v>0</v>
      </c>
      <c r="T1768" s="7">
        <f t="shared" si="400"/>
        <v>0</v>
      </c>
      <c r="U1768" s="7">
        <f t="shared" si="400"/>
        <v>0</v>
      </c>
    </row>
    <row r="1769" spans="1:21" x14ac:dyDescent="0.25">
      <c r="A1769" s="482" t="s">
        <v>1124</v>
      </c>
      <c r="B1769" s="482"/>
      <c r="C1769" s="482"/>
      <c r="D1769" s="482"/>
      <c r="E1769" s="482"/>
      <c r="F1769" s="482"/>
      <c r="G1769" s="482"/>
      <c r="H1769" s="482"/>
      <c r="I1769" s="482"/>
      <c r="J1769" s="482"/>
      <c r="K1769" s="482"/>
      <c r="L1769" s="482"/>
      <c r="M1769" s="482"/>
      <c r="N1769" s="482"/>
      <c r="O1769" s="482"/>
      <c r="P1769" s="482"/>
      <c r="Q1769" s="482"/>
      <c r="R1769" s="482"/>
      <c r="S1769" s="482"/>
      <c r="T1769" s="482"/>
      <c r="U1769" s="482"/>
    </row>
    <row r="1770" spans="1:21" x14ac:dyDescent="0.25">
      <c r="A1770" s="3" t="s">
        <v>17</v>
      </c>
      <c r="B1770" s="301" t="s">
        <v>18</v>
      </c>
      <c r="C1770" s="301" t="s">
        <v>18</v>
      </c>
      <c r="D1770" s="7">
        <f>D1771</f>
        <v>50271.1</v>
      </c>
      <c r="E1770" s="7">
        <f t="shared" ref="E1770:U1770" si="402">E1771</f>
        <v>0</v>
      </c>
      <c r="F1770" s="7">
        <f t="shared" si="402"/>
        <v>50271.1</v>
      </c>
      <c r="G1770" s="7">
        <f t="shared" si="402"/>
        <v>0</v>
      </c>
      <c r="H1770" s="7">
        <f t="shared" si="402"/>
        <v>0</v>
      </c>
      <c r="I1770" s="7">
        <f t="shared" si="402"/>
        <v>50271.1</v>
      </c>
      <c r="J1770" s="7">
        <f t="shared" si="402"/>
        <v>0</v>
      </c>
      <c r="K1770" s="7">
        <f t="shared" si="402"/>
        <v>0</v>
      </c>
      <c r="L1770" s="7">
        <f t="shared" si="402"/>
        <v>0</v>
      </c>
      <c r="M1770" s="7">
        <f t="shared" si="402"/>
        <v>0</v>
      </c>
      <c r="N1770" s="7">
        <f t="shared" si="402"/>
        <v>0</v>
      </c>
      <c r="O1770" s="7">
        <f t="shared" si="402"/>
        <v>0</v>
      </c>
      <c r="P1770" s="7">
        <f t="shared" si="402"/>
        <v>0</v>
      </c>
      <c r="Q1770" s="7">
        <f t="shared" si="402"/>
        <v>0</v>
      </c>
      <c r="R1770" s="7">
        <f t="shared" si="402"/>
        <v>0</v>
      </c>
      <c r="S1770" s="7">
        <f t="shared" si="402"/>
        <v>0</v>
      </c>
      <c r="T1770" s="7">
        <f t="shared" si="402"/>
        <v>0</v>
      </c>
      <c r="U1770" s="7">
        <f t="shared" si="402"/>
        <v>0</v>
      </c>
    </row>
    <row r="1771" spans="1:21" ht="22.5" hidden="1" x14ac:dyDescent="0.25">
      <c r="A1771" s="364" t="s">
        <v>1125</v>
      </c>
      <c r="B1771" s="301" t="s">
        <v>18</v>
      </c>
      <c r="C1771" s="301" t="s">
        <v>18</v>
      </c>
      <c r="D1771" s="7">
        <f>D1773</f>
        <v>50271.1</v>
      </c>
      <c r="E1771" s="2">
        <v>0</v>
      </c>
      <c r="F1771" s="7">
        <f t="shared" ref="F1771:U1771" si="403">F1773</f>
        <v>50271.1</v>
      </c>
      <c r="G1771" s="7">
        <f t="shared" si="403"/>
        <v>0</v>
      </c>
      <c r="H1771" s="7">
        <f t="shared" si="403"/>
        <v>0</v>
      </c>
      <c r="I1771" s="7">
        <f t="shared" si="403"/>
        <v>50271.1</v>
      </c>
      <c r="J1771" s="7">
        <f t="shared" si="403"/>
        <v>0</v>
      </c>
      <c r="K1771" s="7">
        <f t="shared" si="403"/>
        <v>0</v>
      </c>
      <c r="L1771" s="7">
        <f t="shared" si="403"/>
        <v>0</v>
      </c>
      <c r="M1771" s="7">
        <f t="shared" si="403"/>
        <v>0</v>
      </c>
      <c r="N1771" s="7">
        <f t="shared" si="403"/>
        <v>0</v>
      </c>
      <c r="O1771" s="7">
        <f t="shared" si="403"/>
        <v>0</v>
      </c>
      <c r="P1771" s="7">
        <f t="shared" si="403"/>
        <v>0</v>
      </c>
      <c r="Q1771" s="7">
        <f t="shared" si="403"/>
        <v>0</v>
      </c>
      <c r="R1771" s="7">
        <f t="shared" si="403"/>
        <v>0</v>
      </c>
      <c r="S1771" s="7">
        <f t="shared" si="403"/>
        <v>0</v>
      </c>
      <c r="T1771" s="7">
        <f t="shared" si="403"/>
        <v>0</v>
      </c>
      <c r="U1771" s="7">
        <f t="shared" si="403"/>
        <v>0</v>
      </c>
    </row>
    <row r="1772" spans="1:21" hidden="1" x14ac:dyDescent="0.25">
      <c r="A1772" s="482" t="s">
        <v>1126</v>
      </c>
      <c r="B1772" s="482"/>
      <c r="C1772" s="482"/>
      <c r="D1772" s="482"/>
      <c r="E1772" s="482"/>
      <c r="F1772" s="482"/>
      <c r="G1772" s="482"/>
      <c r="H1772" s="482"/>
      <c r="I1772" s="482"/>
      <c r="J1772" s="482"/>
      <c r="K1772" s="482"/>
      <c r="L1772" s="482"/>
      <c r="M1772" s="482"/>
      <c r="N1772" s="482"/>
      <c r="O1772" s="482"/>
      <c r="P1772" s="482"/>
      <c r="Q1772" s="482"/>
      <c r="R1772" s="482"/>
      <c r="S1772" s="482"/>
      <c r="T1772" s="482"/>
      <c r="U1772" s="482"/>
    </row>
    <row r="1773" spans="1:21" ht="22.5" hidden="1" x14ac:dyDescent="0.25">
      <c r="A1773" s="364" t="s">
        <v>1125</v>
      </c>
      <c r="B1773" s="302">
        <v>2015</v>
      </c>
      <c r="C1773" s="302">
        <v>2017</v>
      </c>
      <c r="D1773" s="2">
        <v>50271.1</v>
      </c>
      <c r="E1773" s="2">
        <v>0</v>
      </c>
      <c r="F1773" s="2">
        <v>50271.1</v>
      </c>
      <c r="G1773" s="2">
        <v>0</v>
      </c>
      <c r="H1773" s="2">
        <v>0</v>
      </c>
      <c r="I1773" s="2">
        <v>50271.1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>
        <v>0</v>
      </c>
    </row>
    <row r="1775" spans="1:21" ht="18.75" x14ac:dyDescent="0.3">
      <c r="A1775" s="85" t="s">
        <v>1148</v>
      </c>
      <c r="B1775" s="85"/>
      <c r="C1775" s="85"/>
      <c r="D1775" s="85"/>
      <c r="E1775" s="85"/>
      <c r="F1775" s="85"/>
      <c r="G1775" s="85"/>
      <c r="H1775" s="85"/>
      <c r="I1775" s="85"/>
      <c r="J1775" s="85"/>
      <c r="K1775" s="85"/>
      <c r="L1775" s="85"/>
      <c r="M1775" s="85"/>
      <c r="N1775" s="85"/>
      <c r="O1775" s="85"/>
      <c r="P1775" s="85"/>
      <c r="Q1775" s="85"/>
      <c r="R1775" s="85"/>
      <c r="S1775" s="85"/>
      <c r="T1775" s="85"/>
      <c r="U1775" s="85"/>
    </row>
    <row r="1776" spans="1:21" x14ac:dyDescent="0.25">
      <c r="A1776" s="479" t="s">
        <v>1077</v>
      </c>
      <c r="B1776" s="479" t="s">
        <v>1</v>
      </c>
      <c r="C1776" s="479" t="s">
        <v>2</v>
      </c>
      <c r="D1776" s="480" t="s">
        <v>100</v>
      </c>
      <c r="E1776" s="480"/>
      <c r="F1776" s="480"/>
      <c r="G1776" s="480"/>
      <c r="H1776" s="480"/>
      <c r="I1776" s="480"/>
      <c r="J1776" s="480"/>
      <c r="K1776" s="480"/>
      <c r="L1776" s="480"/>
      <c r="M1776" s="480"/>
      <c r="N1776" s="480"/>
      <c r="O1776" s="480"/>
      <c r="P1776" s="480"/>
      <c r="Q1776" s="480"/>
      <c r="R1776" s="480"/>
      <c r="S1776" s="480"/>
      <c r="T1776" s="480"/>
      <c r="U1776" s="480"/>
    </row>
    <row r="1777" spans="1:21" x14ac:dyDescent="0.25">
      <c r="A1777" s="479"/>
      <c r="B1777" s="479"/>
      <c r="C1777" s="479"/>
      <c r="D1777" s="480" t="s">
        <v>103</v>
      </c>
      <c r="E1777" s="480"/>
      <c r="F1777" s="480"/>
      <c r="G1777" s="480"/>
      <c r="H1777" s="480"/>
      <c r="I1777" s="479" t="s">
        <v>104</v>
      </c>
      <c r="J1777" s="480" t="s">
        <v>8</v>
      </c>
      <c r="K1777" s="480"/>
      <c r="L1777" s="480"/>
      <c r="M1777" s="480"/>
      <c r="N1777" s="480"/>
      <c r="O1777" s="480" t="s">
        <v>9</v>
      </c>
      <c r="P1777" s="480"/>
      <c r="Q1777" s="480"/>
      <c r="R1777" s="480"/>
      <c r="S1777" s="480"/>
      <c r="T1777" s="479" t="s">
        <v>101</v>
      </c>
      <c r="U1777" s="479" t="s">
        <v>1127</v>
      </c>
    </row>
    <row r="1778" spans="1:21" x14ac:dyDescent="0.25">
      <c r="A1778" s="479"/>
      <c r="B1778" s="479"/>
      <c r="C1778" s="479"/>
      <c r="D1778" s="479" t="s">
        <v>105</v>
      </c>
      <c r="E1778" s="480" t="s">
        <v>11</v>
      </c>
      <c r="F1778" s="480"/>
      <c r="G1778" s="480"/>
      <c r="H1778" s="480"/>
      <c r="I1778" s="479"/>
      <c r="J1778" s="479" t="s">
        <v>105</v>
      </c>
      <c r="K1778" s="480" t="s">
        <v>11</v>
      </c>
      <c r="L1778" s="480"/>
      <c r="M1778" s="480"/>
      <c r="N1778" s="480"/>
      <c r="O1778" s="479" t="s">
        <v>105</v>
      </c>
      <c r="P1778" s="480" t="s">
        <v>11</v>
      </c>
      <c r="Q1778" s="480"/>
      <c r="R1778" s="480"/>
      <c r="S1778" s="480"/>
      <c r="T1778" s="479"/>
      <c r="U1778" s="479"/>
    </row>
    <row r="1779" spans="1:21" ht="135" customHeight="1" x14ac:dyDescent="0.25">
      <c r="A1779" s="479"/>
      <c r="B1779" s="479"/>
      <c r="C1779" s="479"/>
      <c r="D1779" s="479"/>
      <c r="E1779" s="301" t="s">
        <v>106</v>
      </c>
      <c r="F1779" s="301" t="s">
        <v>13</v>
      </c>
      <c r="G1779" s="301" t="s">
        <v>14</v>
      </c>
      <c r="H1779" s="301" t="s">
        <v>107</v>
      </c>
      <c r="I1779" s="479"/>
      <c r="J1779" s="479"/>
      <c r="K1779" s="301" t="s">
        <v>106</v>
      </c>
      <c r="L1779" s="301" t="s">
        <v>13</v>
      </c>
      <c r="M1779" s="301" t="s">
        <v>14</v>
      </c>
      <c r="N1779" s="301" t="s">
        <v>107</v>
      </c>
      <c r="O1779" s="479"/>
      <c r="P1779" s="301" t="s">
        <v>106</v>
      </c>
      <c r="Q1779" s="301" t="s">
        <v>13</v>
      </c>
      <c r="R1779" s="301" t="s">
        <v>14</v>
      </c>
      <c r="S1779" s="301" t="s">
        <v>107</v>
      </c>
      <c r="T1779" s="479"/>
      <c r="U1779" s="479"/>
    </row>
    <row r="1780" spans="1:21" x14ac:dyDescent="0.25">
      <c r="A1780" s="303">
        <v>1</v>
      </c>
      <c r="B1780" s="303">
        <v>2</v>
      </c>
      <c r="C1780" s="303">
        <v>3</v>
      </c>
      <c r="D1780" s="303">
        <v>4</v>
      </c>
      <c r="E1780" s="303">
        <v>5</v>
      </c>
      <c r="F1780" s="303">
        <v>6</v>
      </c>
      <c r="G1780" s="303">
        <v>7</v>
      </c>
      <c r="H1780" s="303">
        <v>8</v>
      </c>
      <c r="I1780" s="303">
        <v>9</v>
      </c>
      <c r="J1780" s="303">
        <v>10</v>
      </c>
      <c r="K1780" s="303">
        <v>11</v>
      </c>
      <c r="L1780" s="303">
        <v>12</v>
      </c>
      <c r="M1780" s="303">
        <v>13</v>
      </c>
      <c r="N1780" s="303">
        <v>14</v>
      </c>
      <c r="O1780" s="303">
        <v>15</v>
      </c>
      <c r="P1780" s="303">
        <v>16</v>
      </c>
      <c r="Q1780" s="303">
        <v>17</v>
      </c>
      <c r="R1780" s="303">
        <v>18</v>
      </c>
      <c r="S1780" s="303">
        <v>19</v>
      </c>
      <c r="T1780" s="303">
        <v>20</v>
      </c>
      <c r="U1780" s="303">
        <v>21</v>
      </c>
    </row>
    <row r="1781" spans="1:21" ht="78.75" x14ac:dyDescent="0.25">
      <c r="A1781" s="376" t="s">
        <v>1128</v>
      </c>
      <c r="B1781" s="52"/>
      <c r="C1781" s="52"/>
      <c r="D1781" s="46">
        <f>SUM(E1781:H1781)</f>
        <v>50878.622680412373</v>
      </c>
      <c r="E1781" s="46">
        <f>E1784</f>
        <v>0</v>
      </c>
      <c r="F1781" s="46">
        <f t="shared" ref="F1781:H1781" si="404">F1784</f>
        <v>49930.400000000001</v>
      </c>
      <c r="G1781" s="46">
        <f t="shared" si="404"/>
        <v>948.22268041237112</v>
      </c>
      <c r="H1781" s="46">
        <f t="shared" si="404"/>
        <v>0</v>
      </c>
      <c r="I1781" s="46">
        <f>I1784</f>
        <v>0</v>
      </c>
      <c r="J1781" s="46">
        <f>SUM(K1781:N1781)</f>
        <v>0</v>
      </c>
      <c r="K1781" s="46">
        <f>K1786</f>
        <v>0</v>
      </c>
      <c r="L1781" s="46">
        <f t="shared" ref="L1781:N1781" si="405">L1786</f>
        <v>0</v>
      </c>
      <c r="M1781" s="46">
        <f t="shared" si="405"/>
        <v>0</v>
      </c>
      <c r="N1781" s="46">
        <f t="shared" si="405"/>
        <v>0</v>
      </c>
      <c r="O1781" s="46">
        <f>SUM(P1781:S1781)</f>
        <v>0</v>
      </c>
      <c r="P1781" s="46">
        <f>P1786</f>
        <v>0</v>
      </c>
      <c r="Q1781" s="46">
        <f t="shared" ref="Q1781:S1781" si="406">Q1786</f>
        <v>0</v>
      </c>
      <c r="R1781" s="46">
        <f t="shared" si="406"/>
        <v>0</v>
      </c>
      <c r="S1781" s="46">
        <f t="shared" si="406"/>
        <v>0</v>
      </c>
      <c r="T1781" s="377" t="e">
        <f>L1781/I1781</f>
        <v>#DIV/0!</v>
      </c>
      <c r="U1781" s="377" t="e">
        <f t="shared" ref="U1781" si="407">Q1781/L1781</f>
        <v>#DIV/0!</v>
      </c>
    </row>
    <row r="1782" spans="1:21" x14ac:dyDescent="0.25">
      <c r="A1782" s="242" t="s">
        <v>11</v>
      </c>
      <c r="B1782" s="70"/>
      <c r="C1782" s="70"/>
      <c r="D1782" s="49"/>
      <c r="E1782" s="49"/>
      <c r="F1782" s="102"/>
      <c r="G1782" s="102"/>
      <c r="H1782" s="102"/>
      <c r="I1782" s="102"/>
      <c r="J1782" s="102"/>
      <c r="K1782" s="102"/>
      <c r="L1782" s="102"/>
      <c r="M1782" s="102"/>
      <c r="N1782" s="102"/>
      <c r="O1782" s="102"/>
      <c r="P1782" s="102"/>
      <c r="Q1782" s="102"/>
      <c r="R1782" s="102"/>
      <c r="S1782" s="102"/>
      <c r="T1782" s="102"/>
      <c r="U1782" s="102"/>
    </row>
    <row r="1783" spans="1:21" x14ac:dyDescent="0.25">
      <c r="A1783" s="465" t="s">
        <v>1129</v>
      </c>
      <c r="B1783" s="466"/>
      <c r="C1783" s="466"/>
      <c r="D1783" s="466"/>
      <c r="E1783" s="466"/>
      <c r="F1783" s="466"/>
      <c r="G1783" s="466"/>
      <c r="H1783" s="466"/>
      <c r="I1783" s="466"/>
      <c r="J1783" s="466"/>
      <c r="K1783" s="466"/>
      <c r="L1783" s="466"/>
      <c r="M1783" s="466"/>
      <c r="N1783" s="466"/>
      <c r="O1783" s="466"/>
      <c r="P1783" s="466"/>
      <c r="Q1783" s="466"/>
      <c r="R1783" s="466"/>
      <c r="S1783" s="466"/>
      <c r="T1783" s="466"/>
      <c r="U1783" s="467"/>
    </row>
    <row r="1784" spans="1:21" x14ac:dyDescent="0.25">
      <c r="A1784" s="378" t="s">
        <v>109</v>
      </c>
      <c r="B1784" s="378"/>
      <c r="C1784" s="378"/>
      <c r="D1784" s="46">
        <f>SUM(E1784:H1784)</f>
        <v>50878.622680412373</v>
      </c>
      <c r="E1784" s="46">
        <f>E1786+E1795</f>
        <v>0</v>
      </c>
      <c r="F1784" s="46">
        <f t="shared" ref="F1784:H1784" si="408">F1786+F1795</f>
        <v>49930.400000000001</v>
      </c>
      <c r="G1784" s="46">
        <f t="shared" si="408"/>
        <v>948.22268041237112</v>
      </c>
      <c r="H1784" s="46">
        <f t="shared" si="408"/>
        <v>0</v>
      </c>
      <c r="I1784" s="46">
        <f>I1786+I1795</f>
        <v>0</v>
      </c>
      <c r="J1784" s="46">
        <f>SUM(K1784:N1784)</f>
        <v>0</v>
      </c>
      <c r="K1784" s="46">
        <f>K1786+K1795</f>
        <v>0</v>
      </c>
      <c r="L1784" s="46">
        <f t="shared" ref="L1784:N1784" si="409">L1786+L1795</f>
        <v>0</v>
      </c>
      <c r="M1784" s="46">
        <f t="shared" si="409"/>
        <v>0</v>
      </c>
      <c r="N1784" s="46">
        <f t="shared" si="409"/>
        <v>0</v>
      </c>
      <c r="O1784" s="46">
        <f>SUM(P1784:S1784)</f>
        <v>0</v>
      </c>
      <c r="P1784" s="46">
        <f>P1786+P1795</f>
        <v>0</v>
      </c>
      <c r="Q1784" s="46">
        <f t="shared" ref="Q1784:S1784" si="410">Q1786+Q1795</f>
        <v>0</v>
      </c>
      <c r="R1784" s="46">
        <f t="shared" si="410"/>
        <v>0</v>
      </c>
      <c r="S1784" s="46">
        <f t="shared" si="410"/>
        <v>0</v>
      </c>
      <c r="T1784" s="378"/>
      <c r="U1784" s="378"/>
    </row>
    <row r="1785" spans="1:21" x14ac:dyDescent="0.25">
      <c r="A1785" s="465" t="s">
        <v>1130</v>
      </c>
      <c r="B1785" s="466"/>
      <c r="C1785" s="466"/>
      <c r="D1785" s="466"/>
      <c r="E1785" s="466"/>
      <c r="F1785" s="466"/>
      <c r="G1785" s="466"/>
      <c r="H1785" s="466"/>
      <c r="I1785" s="466"/>
      <c r="J1785" s="466"/>
      <c r="K1785" s="466"/>
      <c r="L1785" s="466"/>
      <c r="M1785" s="466"/>
      <c r="N1785" s="466"/>
      <c r="O1785" s="466"/>
      <c r="P1785" s="466"/>
      <c r="Q1785" s="466"/>
      <c r="R1785" s="466"/>
      <c r="S1785" s="466"/>
      <c r="T1785" s="466"/>
      <c r="U1785" s="467"/>
    </row>
    <row r="1786" spans="1:21" ht="22.5" x14ac:dyDescent="0.25">
      <c r="A1786" s="379" t="s">
        <v>150</v>
      </c>
      <c r="B1786" s="70"/>
      <c r="C1786" s="70"/>
      <c r="D1786" s="365">
        <f>F1786+G1786</f>
        <v>19271.2</v>
      </c>
      <c r="E1786" s="365">
        <f>SUM(E1793:E1793)</f>
        <v>0</v>
      </c>
      <c r="F1786" s="365">
        <f>SUM(F1787:F1793)</f>
        <v>19271.2</v>
      </c>
      <c r="G1786" s="365">
        <f>SUM(G1787:G1793)</f>
        <v>0</v>
      </c>
      <c r="H1786" s="365">
        <f t="shared" ref="H1786:S1786" si="411">SUM(H1793:H1793)</f>
        <v>0</v>
      </c>
      <c r="I1786" s="365">
        <f t="shared" si="411"/>
        <v>0</v>
      </c>
      <c r="J1786" s="365">
        <f t="shared" si="411"/>
        <v>0</v>
      </c>
      <c r="K1786" s="365">
        <f t="shared" si="411"/>
        <v>0</v>
      </c>
      <c r="L1786" s="365">
        <f t="shared" si="411"/>
        <v>0</v>
      </c>
      <c r="M1786" s="365">
        <f t="shared" si="411"/>
        <v>0</v>
      </c>
      <c r="N1786" s="365">
        <f t="shared" si="411"/>
        <v>0</v>
      </c>
      <c r="O1786" s="365">
        <f t="shared" si="411"/>
        <v>0</v>
      </c>
      <c r="P1786" s="365">
        <f t="shared" si="411"/>
        <v>0</v>
      </c>
      <c r="Q1786" s="365">
        <f t="shared" si="411"/>
        <v>0</v>
      </c>
      <c r="R1786" s="365">
        <f t="shared" si="411"/>
        <v>0</v>
      </c>
      <c r="S1786" s="365">
        <f t="shared" si="411"/>
        <v>0</v>
      </c>
      <c r="T1786" s="371" t="e">
        <f>L1786/I1786</f>
        <v>#DIV/0!</v>
      </c>
      <c r="U1786" s="371" t="e">
        <f>Q1786/L1786</f>
        <v>#DIV/0!</v>
      </c>
    </row>
    <row r="1787" spans="1:21" ht="45.75" hidden="1" x14ac:dyDescent="0.25">
      <c r="A1787" s="370" t="s">
        <v>1131</v>
      </c>
      <c r="B1787" s="70">
        <v>2015</v>
      </c>
      <c r="C1787" s="70">
        <v>2015</v>
      </c>
      <c r="D1787" s="365">
        <f>E1787+F1787</f>
        <v>1920.5</v>
      </c>
      <c r="E1787" s="365">
        <v>0</v>
      </c>
      <c r="F1787" s="365">
        <v>1920.5</v>
      </c>
      <c r="G1787" s="365">
        <v>0</v>
      </c>
      <c r="H1787" s="365"/>
      <c r="I1787" s="365">
        <v>0</v>
      </c>
      <c r="J1787" s="46">
        <f>L1787+M1787</f>
        <v>0</v>
      </c>
      <c r="K1787" s="365"/>
      <c r="L1787" s="365"/>
      <c r="M1787" s="365"/>
      <c r="N1787" s="365"/>
      <c r="O1787" s="46">
        <f>Q1787+R1787</f>
        <v>0</v>
      </c>
      <c r="P1787" s="365"/>
      <c r="Q1787" s="365">
        <v>0</v>
      </c>
      <c r="R1787" s="365"/>
      <c r="S1787" s="365"/>
      <c r="T1787" s="371" t="e">
        <f>L1787/I1787</f>
        <v>#DIV/0!</v>
      </c>
      <c r="U1787" s="371" t="e">
        <f t="shared" ref="U1787:U1792" si="412">Q1787/L1787</f>
        <v>#DIV/0!</v>
      </c>
    </row>
    <row r="1788" spans="1:21" ht="34.5" hidden="1" x14ac:dyDescent="0.25">
      <c r="A1788" s="210" t="s">
        <v>1132</v>
      </c>
      <c r="B1788" s="70">
        <v>2015</v>
      </c>
      <c r="C1788" s="70">
        <v>2015</v>
      </c>
      <c r="D1788" s="365">
        <f t="shared" ref="D1788:D1792" si="413">E1788+F1788</f>
        <v>3777.2</v>
      </c>
      <c r="E1788" s="365">
        <v>0</v>
      </c>
      <c r="F1788" s="365">
        <v>3777.2</v>
      </c>
      <c r="G1788" s="365">
        <v>0</v>
      </c>
      <c r="H1788" s="365"/>
      <c r="I1788" s="365">
        <v>0</v>
      </c>
      <c r="J1788" s="46">
        <f t="shared" ref="J1788:J1792" si="414">L1788+M1788</f>
        <v>0</v>
      </c>
      <c r="K1788" s="365"/>
      <c r="L1788" s="365">
        <v>0</v>
      </c>
      <c r="M1788" s="365"/>
      <c r="N1788" s="365"/>
      <c r="O1788" s="46">
        <f t="shared" ref="O1788:O1792" si="415">Q1788+R1788</f>
        <v>0</v>
      </c>
      <c r="P1788" s="365"/>
      <c r="Q1788" s="365">
        <v>0</v>
      </c>
      <c r="R1788" s="365"/>
      <c r="S1788" s="365"/>
      <c r="T1788" s="371" t="e">
        <f t="shared" ref="T1788:T1793" si="416">L1788/I1788</f>
        <v>#DIV/0!</v>
      </c>
      <c r="U1788" s="371" t="e">
        <f t="shared" si="412"/>
        <v>#DIV/0!</v>
      </c>
    </row>
    <row r="1789" spans="1:21" ht="45.75" hidden="1" x14ac:dyDescent="0.25">
      <c r="A1789" s="210" t="s">
        <v>1133</v>
      </c>
      <c r="B1789" s="70">
        <v>2015</v>
      </c>
      <c r="C1789" s="70">
        <v>2017</v>
      </c>
      <c r="D1789" s="365">
        <f t="shared" si="413"/>
        <v>5000</v>
      </c>
      <c r="E1789" s="365">
        <v>0</v>
      </c>
      <c r="F1789" s="365">
        <v>5000</v>
      </c>
      <c r="G1789" s="365">
        <v>0</v>
      </c>
      <c r="H1789" s="365"/>
      <c r="I1789" s="365">
        <v>0</v>
      </c>
      <c r="J1789" s="46">
        <f t="shared" si="414"/>
        <v>0</v>
      </c>
      <c r="K1789" s="365"/>
      <c r="L1789" s="365">
        <v>0</v>
      </c>
      <c r="M1789" s="365"/>
      <c r="N1789" s="365"/>
      <c r="O1789" s="46">
        <f t="shared" si="415"/>
        <v>0</v>
      </c>
      <c r="P1789" s="365"/>
      <c r="Q1789" s="365">
        <v>0</v>
      </c>
      <c r="R1789" s="365"/>
      <c r="S1789" s="365"/>
      <c r="T1789" s="371" t="e">
        <f t="shared" si="416"/>
        <v>#DIV/0!</v>
      </c>
      <c r="U1789" s="371" t="e">
        <f t="shared" si="412"/>
        <v>#DIV/0!</v>
      </c>
    </row>
    <row r="1790" spans="1:21" ht="45.75" hidden="1" x14ac:dyDescent="0.25">
      <c r="A1790" s="210" t="s">
        <v>1134</v>
      </c>
      <c r="B1790" s="70">
        <v>2015</v>
      </c>
      <c r="C1790" s="70">
        <v>2015</v>
      </c>
      <c r="D1790" s="365">
        <f t="shared" si="413"/>
        <v>2100</v>
      </c>
      <c r="E1790" s="365">
        <v>0</v>
      </c>
      <c r="F1790" s="365">
        <v>2100</v>
      </c>
      <c r="G1790" s="365">
        <v>0</v>
      </c>
      <c r="H1790" s="365"/>
      <c r="I1790" s="365">
        <v>0</v>
      </c>
      <c r="J1790" s="46">
        <f t="shared" si="414"/>
        <v>0</v>
      </c>
      <c r="K1790" s="365"/>
      <c r="L1790" s="365">
        <v>0</v>
      </c>
      <c r="M1790" s="365"/>
      <c r="N1790" s="365"/>
      <c r="O1790" s="46">
        <f t="shared" si="415"/>
        <v>0</v>
      </c>
      <c r="P1790" s="365"/>
      <c r="Q1790" s="365">
        <v>0</v>
      </c>
      <c r="R1790" s="365"/>
      <c r="S1790" s="365"/>
      <c r="T1790" s="371" t="e">
        <f t="shared" si="416"/>
        <v>#DIV/0!</v>
      </c>
      <c r="U1790" s="371" t="e">
        <f t="shared" si="412"/>
        <v>#DIV/0!</v>
      </c>
    </row>
    <row r="1791" spans="1:21" ht="23.25" hidden="1" x14ac:dyDescent="0.25">
      <c r="A1791" s="370" t="s">
        <v>1135</v>
      </c>
      <c r="B1791" s="70">
        <v>2015</v>
      </c>
      <c r="C1791" s="70">
        <v>2015</v>
      </c>
      <c r="D1791" s="365">
        <f t="shared" si="413"/>
        <v>1636.7</v>
      </c>
      <c r="E1791" s="365">
        <v>0</v>
      </c>
      <c r="F1791" s="365">
        <v>1636.7</v>
      </c>
      <c r="G1791" s="365">
        <v>0</v>
      </c>
      <c r="H1791" s="365"/>
      <c r="I1791" s="365">
        <v>0</v>
      </c>
      <c r="J1791" s="46">
        <f t="shared" si="414"/>
        <v>0</v>
      </c>
      <c r="K1791" s="365"/>
      <c r="L1791" s="365">
        <v>0</v>
      </c>
      <c r="M1791" s="365"/>
      <c r="N1791" s="365"/>
      <c r="O1791" s="46">
        <f t="shared" si="415"/>
        <v>0</v>
      </c>
      <c r="P1791" s="365"/>
      <c r="Q1791" s="365">
        <v>0</v>
      </c>
      <c r="R1791" s="365"/>
      <c r="S1791" s="365"/>
      <c r="T1791" s="371" t="e">
        <f t="shared" si="416"/>
        <v>#DIV/0!</v>
      </c>
      <c r="U1791" s="371" t="e">
        <f t="shared" si="412"/>
        <v>#DIV/0!</v>
      </c>
    </row>
    <row r="1792" spans="1:21" ht="33.75" hidden="1" x14ac:dyDescent="0.25">
      <c r="A1792" s="372" t="s">
        <v>1136</v>
      </c>
      <c r="B1792" s="373">
        <v>2015</v>
      </c>
      <c r="C1792" s="70">
        <v>2015</v>
      </c>
      <c r="D1792" s="365">
        <f t="shared" si="413"/>
        <v>3209.5</v>
      </c>
      <c r="E1792" s="365">
        <v>0</v>
      </c>
      <c r="F1792" s="365">
        <v>3209.5</v>
      </c>
      <c r="G1792" s="365">
        <v>0</v>
      </c>
      <c r="H1792" s="365"/>
      <c r="I1792" s="365">
        <v>0</v>
      </c>
      <c r="J1792" s="46">
        <f t="shared" si="414"/>
        <v>0</v>
      </c>
      <c r="K1792" s="365"/>
      <c r="L1792" s="365">
        <v>0</v>
      </c>
      <c r="M1792" s="365"/>
      <c r="N1792" s="365"/>
      <c r="O1792" s="46">
        <f t="shared" si="415"/>
        <v>0</v>
      </c>
      <c r="P1792" s="365"/>
      <c r="Q1792" s="365">
        <v>0</v>
      </c>
      <c r="R1792" s="365"/>
      <c r="S1792" s="365"/>
      <c r="T1792" s="371" t="e">
        <f t="shared" si="416"/>
        <v>#DIV/0!</v>
      </c>
      <c r="U1792" s="371" t="e">
        <f t="shared" si="412"/>
        <v>#DIV/0!</v>
      </c>
    </row>
    <row r="1793" spans="1:21" ht="22.5" hidden="1" x14ac:dyDescent="0.25">
      <c r="A1793" s="374" t="s">
        <v>1137</v>
      </c>
      <c r="B1793" s="52">
        <v>2015</v>
      </c>
      <c r="C1793" s="52">
        <v>2015</v>
      </c>
      <c r="D1793" s="46">
        <f t="shared" ref="D1793" si="417">F1793+G1793</f>
        <v>1627.3</v>
      </c>
      <c r="E1793" s="365">
        <v>0</v>
      </c>
      <c r="F1793" s="46">
        <v>1627.3</v>
      </c>
      <c r="G1793" s="46">
        <v>0</v>
      </c>
      <c r="H1793" s="52"/>
      <c r="I1793" s="46">
        <v>0</v>
      </c>
      <c r="J1793" s="46">
        <f>L1793+M1793</f>
        <v>0</v>
      </c>
      <c r="K1793" s="46"/>
      <c r="L1793" s="46">
        <v>0</v>
      </c>
      <c r="M1793" s="46"/>
      <c r="N1793" s="46"/>
      <c r="O1793" s="46">
        <f>Q1793+R1793</f>
        <v>0</v>
      </c>
      <c r="P1793" s="46"/>
      <c r="Q1793" s="46">
        <v>0</v>
      </c>
      <c r="R1793" s="46"/>
      <c r="S1793" s="46"/>
      <c r="T1793" s="371" t="e">
        <f t="shared" si="416"/>
        <v>#DIV/0!</v>
      </c>
      <c r="U1793" s="371" t="e">
        <f>Q1793/L1793</f>
        <v>#DIV/0!</v>
      </c>
    </row>
    <row r="1794" spans="1:21" x14ac:dyDescent="0.25">
      <c r="A1794" s="476" t="s">
        <v>1138</v>
      </c>
      <c r="B1794" s="477"/>
      <c r="C1794" s="477"/>
      <c r="D1794" s="477"/>
      <c r="E1794" s="477"/>
      <c r="F1794" s="477"/>
      <c r="G1794" s="477"/>
      <c r="H1794" s="477"/>
      <c r="I1794" s="477"/>
      <c r="J1794" s="477"/>
      <c r="K1794" s="477"/>
      <c r="L1794" s="477"/>
      <c r="M1794" s="477"/>
      <c r="N1794" s="477"/>
      <c r="O1794" s="477"/>
      <c r="P1794" s="477"/>
      <c r="Q1794" s="477"/>
      <c r="R1794" s="477"/>
      <c r="S1794" s="477"/>
      <c r="T1794" s="477"/>
      <c r="U1794" s="478"/>
    </row>
    <row r="1795" spans="1:21" ht="33.75" x14ac:dyDescent="0.25">
      <c r="A1795" s="379" t="s">
        <v>1139</v>
      </c>
      <c r="B1795" s="70"/>
      <c r="C1795" s="70"/>
      <c r="D1795" s="365">
        <f>F1795+G1795</f>
        <v>31607.422680412372</v>
      </c>
      <c r="E1795" s="365">
        <f t="shared" ref="E1795:S1795" si="418">SUM(E1796:E1796)</f>
        <v>0</v>
      </c>
      <c r="F1795" s="365">
        <f t="shared" si="418"/>
        <v>30659.200000000001</v>
      </c>
      <c r="G1795" s="365">
        <f t="shared" si="418"/>
        <v>948.22268041237112</v>
      </c>
      <c r="H1795" s="365">
        <f t="shared" si="418"/>
        <v>0</v>
      </c>
      <c r="I1795" s="365">
        <f t="shared" si="418"/>
        <v>0</v>
      </c>
      <c r="J1795" s="365">
        <f t="shared" si="418"/>
        <v>0</v>
      </c>
      <c r="K1795" s="365">
        <f t="shared" si="418"/>
        <v>0</v>
      </c>
      <c r="L1795" s="365">
        <f t="shared" si="418"/>
        <v>0</v>
      </c>
      <c r="M1795" s="365">
        <f t="shared" si="418"/>
        <v>0</v>
      </c>
      <c r="N1795" s="365">
        <f t="shared" si="418"/>
        <v>0</v>
      </c>
      <c r="O1795" s="365">
        <f t="shared" si="418"/>
        <v>0</v>
      </c>
      <c r="P1795" s="365">
        <f t="shared" si="418"/>
        <v>0</v>
      </c>
      <c r="Q1795" s="365">
        <f t="shared" si="418"/>
        <v>0</v>
      </c>
      <c r="R1795" s="365">
        <f t="shared" si="418"/>
        <v>0</v>
      </c>
      <c r="S1795" s="365">
        <f t="shared" si="418"/>
        <v>0</v>
      </c>
      <c r="T1795" s="371" t="e">
        <f>L1795/I1795</f>
        <v>#DIV/0!</v>
      </c>
      <c r="U1795" s="371" t="e">
        <f>Q1795/L1795</f>
        <v>#DIV/0!</v>
      </c>
    </row>
    <row r="1796" spans="1:21" ht="33.75" x14ac:dyDescent="0.25">
      <c r="A1796" s="375" t="s">
        <v>1140</v>
      </c>
      <c r="B1796" s="52">
        <v>2013</v>
      </c>
      <c r="C1796" s="52">
        <v>2015</v>
      </c>
      <c r="D1796" s="46">
        <f t="shared" ref="D1796" si="419">F1796+G1796</f>
        <v>31607.422680412372</v>
      </c>
      <c r="E1796" s="46"/>
      <c r="F1796" s="46">
        <v>30659.200000000001</v>
      </c>
      <c r="G1796" s="46">
        <f>F1796/97*3</f>
        <v>948.22268041237112</v>
      </c>
      <c r="H1796" s="52"/>
      <c r="I1796" s="46">
        <v>0</v>
      </c>
      <c r="J1796" s="46">
        <f>L1796+M1796</f>
        <v>0</v>
      </c>
      <c r="K1796" s="46"/>
      <c r="L1796" s="46"/>
      <c r="M1796" s="46">
        <f>L1796/97*3</f>
        <v>0</v>
      </c>
      <c r="N1796" s="46">
        <v>0</v>
      </c>
      <c r="O1796" s="46">
        <f>Q1796+R1796</f>
        <v>0</v>
      </c>
      <c r="P1796" s="46"/>
      <c r="Q1796" s="46">
        <v>0</v>
      </c>
      <c r="R1796" s="46">
        <f>Q1796/97*3</f>
        <v>0</v>
      </c>
      <c r="S1796" s="46"/>
      <c r="T1796" s="371" t="e">
        <f t="shared" ref="T1796" si="420">L1796/I1796</f>
        <v>#DIV/0!</v>
      </c>
      <c r="U1796" s="371" t="e">
        <f>Q1796/L1796</f>
        <v>#DIV/0!</v>
      </c>
    </row>
    <row r="1798" spans="1:21" ht="18.75" x14ac:dyDescent="0.3">
      <c r="A1798" s="42" t="s">
        <v>1281</v>
      </c>
      <c r="B1798" s="42"/>
      <c r="C1798" s="42"/>
      <c r="D1798" s="42"/>
      <c r="E1798" s="42"/>
      <c r="F1798" s="42"/>
      <c r="G1798" s="42"/>
      <c r="H1798" s="42"/>
      <c r="I1798" s="42"/>
      <c r="J1798" s="42"/>
      <c r="K1798" s="42"/>
    </row>
    <row r="1799" spans="1:21" x14ac:dyDescent="0.25">
      <c r="A1799" s="468" t="s">
        <v>791</v>
      </c>
      <c r="B1799" s="468" t="s">
        <v>1</v>
      </c>
      <c r="C1799" s="468" t="s">
        <v>2</v>
      </c>
      <c r="D1799" s="473" t="s">
        <v>792</v>
      </c>
      <c r="E1799" s="474"/>
      <c r="F1799" s="474"/>
      <c r="G1799" s="474"/>
      <c r="H1799" s="474"/>
      <c r="I1799" s="474"/>
      <c r="J1799" s="474"/>
      <c r="K1799" s="474"/>
      <c r="L1799" s="474"/>
      <c r="M1799" s="474"/>
      <c r="N1799" s="474"/>
      <c r="O1799" s="474"/>
      <c r="P1799" s="474"/>
      <c r="Q1799" s="474"/>
      <c r="R1799" s="474"/>
      <c r="S1799" s="491"/>
      <c r="T1799" s="471" t="s">
        <v>1149</v>
      </c>
      <c r="U1799" s="472" t="s">
        <v>837</v>
      </c>
    </row>
    <row r="1800" spans="1:21" x14ac:dyDescent="0.25">
      <c r="A1800" s="469"/>
      <c r="B1800" s="469"/>
      <c r="C1800" s="469"/>
      <c r="D1800" s="473" t="s">
        <v>103</v>
      </c>
      <c r="E1800" s="474"/>
      <c r="F1800" s="474"/>
      <c r="G1800" s="474"/>
      <c r="H1800" s="474"/>
      <c r="I1800" s="471" t="s">
        <v>794</v>
      </c>
      <c r="J1800" s="473" t="s">
        <v>8</v>
      </c>
      <c r="K1800" s="474"/>
      <c r="L1800" s="474"/>
      <c r="M1800" s="474"/>
      <c r="N1800" s="474"/>
      <c r="O1800" s="473" t="s">
        <v>9</v>
      </c>
      <c r="P1800" s="474"/>
      <c r="Q1800" s="474"/>
      <c r="R1800" s="474"/>
      <c r="S1800" s="474"/>
      <c r="T1800" s="471"/>
      <c r="U1800" s="472"/>
    </row>
    <row r="1801" spans="1:21" x14ac:dyDescent="0.25">
      <c r="A1801" s="469"/>
      <c r="B1801" s="489"/>
      <c r="C1801" s="489"/>
      <c r="D1801" s="475" t="s">
        <v>10</v>
      </c>
      <c r="E1801" s="487" t="s">
        <v>11</v>
      </c>
      <c r="F1801" s="488"/>
      <c r="G1801" s="488"/>
      <c r="H1801" s="488"/>
      <c r="I1801" s="471"/>
      <c r="J1801" s="475" t="s">
        <v>10</v>
      </c>
      <c r="K1801" s="487" t="s">
        <v>11</v>
      </c>
      <c r="L1801" s="488"/>
      <c r="M1801" s="488"/>
      <c r="N1801" s="488"/>
      <c r="O1801" s="475" t="s">
        <v>10</v>
      </c>
      <c r="P1801" s="487" t="s">
        <v>11</v>
      </c>
      <c r="Q1801" s="488"/>
      <c r="R1801" s="488"/>
      <c r="S1801" s="488"/>
      <c r="T1801" s="471"/>
      <c r="U1801" s="472"/>
    </row>
    <row r="1802" spans="1:21" ht="97.5" customHeight="1" x14ac:dyDescent="0.25">
      <c r="A1802" s="470"/>
      <c r="B1802" s="490"/>
      <c r="C1802" s="490"/>
      <c r="D1802" s="475"/>
      <c r="E1802" s="49" t="s">
        <v>290</v>
      </c>
      <c r="F1802" s="49" t="s">
        <v>291</v>
      </c>
      <c r="G1802" s="49" t="s">
        <v>292</v>
      </c>
      <c r="H1802" s="238" t="s">
        <v>15</v>
      </c>
      <c r="I1802" s="471"/>
      <c r="J1802" s="475"/>
      <c r="K1802" s="49" t="s">
        <v>290</v>
      </c>
      <c r="L1802" s="49" t="s">
        <v>291</v>
      </c>
      <c r="M1802" s="49" t="s">
        <v>292</v>
      </c>
      <c r="N1802" s="238" t="s">
        <v>15</v>
      </c>
      <c r="O1802" s="475"/>
      <c r="P1802" s="49" t="s">
        <v>290</v>
      </c>
      <c r="Q1802" s="49" t="s">
        <v>291</v>
      </c>
      <c r="R1802" s="49" t="s">
        <v>292</v>
      </c>
      <c r="S1802" s="238" t="s">
        <v>15</v>
      </c>
      <c r="T1802" s="471"/>
      <c r="U1802" s="472"/>
    </row>
    <row r="1803" spans="1:21" x14ac:dyDescent="0.25">
      <c r="A1803" s="9">
        <v>1</v>
      </c>
      <c r="B1803" s="9">
        <v>4</v>
      </c>
      <c r="C1803" s="9">
        <v>5</v>
      </c>
      <c r="D1803" s="308">
        <v>2</v>
      </c>
      <c r="E1803" s="308">
        <v>5</v>
      </c>
      <c r="F1803" s="308">
        <v>6</v>
      </c>
      <c r="G1803" s="308">
        <v>3</v>
      </c>
      <c r="H1803" s="308">
        <v>6</v>
      </c>
      <c r="I1803" s="308">
        <v>7</v>
      </c>
      <c r="J1803" s="308">
        <v>4</v>
      </c>
      <c r="K1803" s="308">
        <v>7</v>
      </c>
      <c r="L1803" s="308">
        <v>8</v>
      </c>
      <c r="M1803" s="308">
        <v>5</v>
      </c>
      <c r="N1803" s="308">
        <v>8</v>
      </c>
      <c r="O1803" s="308">
        <v>9</v>
      </c>
      <c r="P1803" s="308">
        <v>6</v>
      </c>
      <c r="Q1803" s="308">
        <v>9</v>
      </c>
      <c r="R1803" s="308">
        <v>10</v>
      </c>
      <c r="S1803" s="308">
        <v>7</v>
      </c>
      <c r="T1803" s="308">
        <v>10</v>
      </c>
      <c r="U1803" s="308">
        <v>11</v>
      </c>
    </row>
    <row r="1804" spans="1:21" ht="56.25" x14ac:dyDescent="0.25">
      <c r="A1804" s="384" t="s">
        <v>1150</v>
      </c>
      <c r="B1804" s="384"/>
      <c r="C1804" s="384"/>
      <c r="D1804" s="384"/>
      <c r="E1804" s="384"/>
      <c r="F1804" s="384"/>
      <c r="G1804" s="384"/>
      <c r="H1804" s="384"/>
      <c r="I1804" s="384"/>
      <c r="J1804" s="384"/>
      <c r="K1804" s="384"/>
      <c r="L1804" s="384"/>
      <c r="M1804" s="384"/>
      <c r="N1804" s="384"/>
      <c r="O1804" s="384"/>
      <c r="P1804" s="384"/>
      <c r="Q1804" s="384"/>
      <c r="R1804" s="384"/>
      <c r="S1804" s="384"/>
      <c r="T1804" s="384"/>
      <c r="U1804" s="384"/>
    </row>
    <row r="1805" spans="1:21" hidden="1" x14ac:dyDescent="0.25">
      <c r="A1805" s="459" t="s">
        <v>1151</v>
      </c>
      <c r="B1805" s="460"/>
      <c r="C1805" s="460"/>
      <c r="D1805" s="460"/>
      <c r="E1805" s="460"/>
      <c r="F1805" s="460"/>
      <c r="G1805" s="460"/>
      <c r="H1805" s="460"/>
      <c r="I1805" s="460"/>
      <c r="J1805" s="460"/>
      <c r="K1805" s="460"/>
      <c r="L1805" s="460"/>
      <c r="M1805" s="460"/>
      <c r="N1805" s="460"/>
      <c r="O1805" s="460"/>
      <c r="P1805" s="460"/>
      <c r="Q1805" s="460"/>
      <c r="R1805" s="460"/>
      <c r="S1805" s="460"/>
      <c r="T1805" s="460"/>
      <c r="U1805" s="461"/>
    </row>
    <row r="1806" spans="1:21" ht="78.75" hidden="1" x14ac:dyDescent="0.25">
      <c r="A1806" s="8" t="s">
        <v>1152</v>
      </c>
      <c r="B1806" s="174"/>
      <c r="C1806" s="174"/>
      <c r="D1806" s="49">
        <v>504.6</v>
      </c>
      <c r="E1806" s="49">
        <v>0</v>
      </c>
      <c r="F1806" s="49">
        <v>504.6</v>
      </c>
      <c r="G1806" s="49">
        <v>0</v>
      </c>
      <c r="H1806" s="49">
        <v>0</v>
      </c>
      <c r="I1806" s="49">
        <v>0</v>
      </c>
      <c r="J1806" s="49">
        <v>0</v>
      </c>
      <c r="K1806" s="49">
        <v>0</v>
      </c>
      <c r="L1806" s="49">
        <v>0</v>
      </c>
      <c r="M1806" s="49">
        <v>0</v>
      </c>
      <c r="N1806" s="49">
        <v>0</v>
      </c>
      <c r="O1806" s="49">
        <v>0</v>
      </c>
      <c r="P1806" s="49">
        <v>0</v>
      </c>
      <c r="Q1806" s="49">
        <v>0</v>
      </c>
      <c r="R1806" s="49">
        <v>0</v>
      </c>
      <c r="S1806" s="49">
        <v>0</v>
      </c>
      <c r="T1806" s="47"/>
      <c r="U1806" s="47"/>
    </row>
    <row r="1807" spans="1:21" ht="135" hidden="1" x14ac:dyDescent="0.25">
      <c r="A1807" s="8" t="s">
        <v>1153</v>
      </c>
      <c r="B1807" s="2"/>
      <c r="C1807" s="2"/>
      <c r="D1807" s="49">
        <v>0</v>
      </c>
      <c r="E1807" s="49">
        <v>0</v>
      </c>
      <c r="F1807" s="49">
        <v>0</v>
      </c>
      <c r="G1807" s="49">
        <v>0</v>
      </c>
      <c r="H1807" s="49">
        <v>0</v>
      </c>
      <c r="I1807" s="49">
        <v>0</v>
      </c>
      <c r="J1807" s="49">
        <v>0</v>
      </c>
      <c r="K1807" s="49">
        <v>0</v>
      </c>
      <c r="L1807" s="49">
        <v>0</v>
      </c>
      <c r="M1807" s="49">
        <v>0</v>
      </c>
      <c r="N1807" s="49">
        <v>0</v>
      </c>
      <c r="O1807" s="49">
        <v>0</v>
      </c>
      <c r="P1807" s="49">
        <v>0</v>
      </c>
      <c r="Q1807" s="49">
        <v>0</v>
      </c>
      <c r="R1807" s="49">
        <v>0</v>
      </c>
      <c r="S1807" s="49">
        <v>0</v>
      </c>
      <c r="T1807" s="47"/>
      <c r="U1807" s="47"/>
    </row>
    <row r="1808" spans="1:21" ht="112.5" hidden="1" x14ac:dyDescent="0.25">
      <c r="A1808" s="8" t="s">
        <v>1154</v>
      </c>
      <c r="B1808" s="2"/>
      <c r="C1808" s="2"/>
      <c r="D1808" s="49">
        <v>504.6</v>
      </c>
      <c r="E1808" s="49">
        <v>0</v>
      </c>
      <c r="F1808" s="49">
        <v>504.6</v>
      </c>
      <c r="G1808" s="49">
        <v>0</v>
      </c>
      <c r="H1808" s="49">
        <v>0</v>
      </c>
      <c r="I1808" s="49">
        <v>0</v>
      </c>
      <c r="J1808" s="49">
        <v>0</v>
      </c>
      <c r="K1808" s="49">
        <v>0</v>
      </c>
      <c r="L1808" s="49">
        <v>0</v>
      </c>
      <c r="M1808" s="49">
        <v>0</v>
      </c>
      <c r="N1808" s="49">
        <v>0</v>
      </c>
      <c r="O1808" s="49">
        <v>0</v>
      </c>
      <c r="P1808" s="49">
        <v>0</v>
      </c>
      <c r="Q1808" s="49">
        <v>0</v>
      </c>
      <c r="R1808" s="49">
        <v>0</v>
      </c>
      <c r="S1808" s="49">
        <v>0</v>
      </c>
      <c r="T1808" s="47"/>
      <c r="U1808" s="47"/>
    </row>
    <row r="1809" spans="1:21" ht="112.5" hidden="1" x14ac:dyDescent="0.25">
      <c r="A1809" s="8" t="s">
        <v>1155</v>
      </c>
      <c r="B1809" s="2"/>
      <c r="C1809" s="2"/>
      <c r="D1809" s="49">
        <v>0</v>
      </c>
      <c r="E1809" s="49">
        <v>0</v>
      </c>
      <c r="F1809" s="49">
        <v>0</v>
      </c>
      <c r="G1809" s="49">
        <v>0</v>
      </c>
      <c r="H1809" s="49">
        <v>0</v>
      </c>
      <c r="I1809" s="49">
        <v>0</v>
      </c>
      <c r="J1809" s="49">
        <v>0</v>
      </c>
      <c r="K1809" s="49">
        <v>0</v>
      </c>
      <c r="L1809" s="49">
        <v>0</v>
      </c>
      <c r="M1809" s="49">
        <v>0</v>
      </c>
      <c r="N1809" s="49">
        <v>0</v>
      </c>
      <c r="O1809" s="49">
        <v>0</v>
      </c>
      <c r="P1809" s="49">
        <v>0</v>
      </c>
      <c r="Q1809" s="49">
        <v>0</v>
      </c>
      <c r="R1809" s="49">
        <v>0</v>
      </c>
      <c r="S1809" s="49">
        <v>0</v>
      </c>
      <c r="T1809" s="47"/>
      <c r="U1809" s="47"/>
    </row>
    <row r="1810" spans="1:21" hidden="1" x14ac:dyDescent="0.25">
      <c r="A1810" s="2" t="s">
        <v>1156</v>
      </c>
      <c r="B1810" s="2"/>
      <c r="C1810" s="2"/>
      <c r="D1810" s="49">
        <v>504.6</v>
      </c>
      <c r="E1810" s="49">
        <v>0</v>
      </c>
      <c r="F1810" s="49">
        <v>504.6</v>
      </c>
      <c r="G1810" s="49">
        <v>0</v>
      </c>
      <c r="H1810" s="49">
        <v>0</v>
      </c>
      <c r="I1810" s="49">
        <v>0</v>
      </c>
      <c r="J1810" s="49">
        <v>0</v>
      </c>
      <c r="K1810" s="49">
        <v>0</v>
      </c>
      <c r="L1810" s="49">
        <v>0</v>
      </c>
      <c r="M1810" s="49">
        <v>0</v>
      </c>
      <c r="N1810" s="49">
        <v>0</v>
      </c>
      <c r="O1810" s="49">
        <v>0</v>
      </c>
      <c r="P1810" s="49">
        <v>0</v>
      </c>
      <c r="Q1810" s="49">
        <v>0</v>
      </c>
      <c r="R1810" s="49">
        <v>0</v>
      </c>
      <c r="S1810" s="49">
        <v>0</v>
      </c>
      <c r="T1810" s="47"/>
      <c r="U1810" s="47"/>
    </row>
    <row r="1811" spans="1:21" hidden="1" x14ac:dyDescent="0.25">
      <c r="A1811" s="459" t="s">
        <v>1157</v>
      </c>
      <c r="B1811" s="460"/>
      <c r="C1811" s="460"/>
      <c r="D1811" s="460"/>
      <c r="E1811" s="460"/>
      <c r="F1811" s="460"/>
      <c r="G1811" s="460"/>
      <c r="H1811" s="460"/>
      <c r="I1811" s="460"/>
      <c r="J1811" s="460"/>
      <c r="K1811" s="460"/>
      <c r="L1811" s="460"/>
      <c r="M1811" s="460"/>
      <c r="N1811" s="460"/>
      <c r="O1811" s="460"/>
      <c r="P1811" s="460"/>
      <c r="Q1811" s="460"/>
      <c r="R1811" s="460"/>
      <c r="S1811" s="460"/>
      <c r="T1811" s="460"/>
      <c r="U1811" s="461"/>
    </row>
    <row r="1812" spans="1:21" ht="33.75" hidden="1" x14ac:dyDescent="0.25">
      <c r="A1812" s="8" t="s">
        <v>1158</v>
      </c>
      <c r="B1812" s="174"/>
      <c r="C1812" s="174"/>
      <c r="D1812" s="49">
        <v>0</v>
      </c>
      <c r="E1812" s="49">
        <v>0</v>
      </c>
      <c r="F1812" s="49">
        <v>0</v>
      </c>
      <c r="G1812" s="49">
        <v>0</v>
      </c>
      <c r="H1812" s="49">
        <v>0</v>
      </c>
      <c r="I1812" s="49">
        <v>0</v>
      </c>
      <c r="J1812" s="49">
        <v>0</v>
      </c>
      <c r="K1812" s="49">
        <v>0</v>
      </c>
      <c r="L1812" s="49">
        <v>0</v>
      </c>
      <c r="M1812" s="49">
        <v>0</v>
      </c>
      <c r="N1812" s="49">
        <v>0</v>
      </c>
      <c r="O1812" s="49">
        <v>0</v>
      </c>
      <c r="P1812" s="49">
        <v>0</v>
      </c>
      <c r="Q1812" s="49">
        <v>0</v>
      </c>
      <c r="R1812" s="49">
        <v>0</v>
      </c>
      <c r="S1812" s="49">
        <v>0</v>
      </c>
      <c r="T1812" s="47"/>
      <c r="U1812" s="47"/>
    </row>
    <row r="1813" spans="1:21" ht="67.5" hidden="1" x14ac:dyDescent="0.25">
      <c r="A1813" s="8" t="s">
        <v>1159</v>
      </c>
      <c r="B1813" s="2"/>
      <c r="C1813" s="2"/>
      <c r="D1813" s="49">
        <v>99.6</v>
      </c>
      <c r="E1813" s="49">
        <v>0</v>
      </c>
      <c r="F1813" s="49">
        <v>99.6</v>
      </c>
      <c r="G1813" s="49">
        <v>0</v>
      </c>
      <c r="H1813" s="49">
        <v>0</v>
      </c>
      <c r="I1813" s="49">
        <v>0</v>
      </c>
      <c r="J1813" s="49">
        <v>0</v>
      </c>
      <c r="K1813" s="49">
        <v>0</v>
      </c>
      <c r="L1813" s="49">
        <v>0</v>
      </c>
      <c r="M1813" s="49">
        <v>0</v>
      </c>
      <c r="N1813" s="49">
        <v>0</v>
      </c>
      <c r="O1813" s="49">
        <v>0</v>
      </c>
      <c r="P1813" s="49">
        <v>0</v>
      </c>
      <c r="Q1813" s="49">
        <v>0</v>
      </c>
      <c r="R1813" s="49">
        <v>0</v>
      </c>
      <c r="S1813" s="49">
        <v>0</v>
      </c>
      <c r="T1813" s="47"/>
      <c r="U1813" s="47"/>
    </row>
    <row r="1814" spans="1:21" ht="101.25" hidden="1" x14ac:dyDescent="0.25">
      <c r="A1814" s="8" t="s">
        <v>1160</v>
      </c>
      <c r="B1814" s="2"/>
      <c r="C1814" s="2"/>
      <c r="D1814" s="49">
        <v>0</v>
      </c>
      <c r="E1814" s="49">
        <v>0</v>
      </c>
      <c r="F1814" s="49">
        <v>0</v>
      </c>
      <c r="G1814" s="49">
        <v>0</v>
      </c>
      <c r="H1814" s="49">
        <v>0</v>
      </c>
      <c r="I1814" s="49">
        <v>0</v>
      </c>
      <c r="J1814" s="49">
        <v>0</v>
      </c>
      <c r="K1814" s="49">
        <v>0</v>
      </c>
      <c r="L1814" s="49">
        <v>0</v>
      </c>
      <c r="M1814" s="49">
        <v>0</v>
      </c>
      <c r="N1814" s="49">
        <v>0</v>
      </c>
      <c r="O1814" s="49">
        <v>0</v>
      </c>
      <c r="P1814" s="49">
        <v>0</v>
      </c>
      <c r="Q1814" s="49">
        <v>0</v>
      </c>
      <c r="R1814" s="49">
        <v>0</v>
      </c>
      <c r="S1814" s="49">
        <v>0</v>
      </c>
      <c r="T1814" s="47"/>
      <c r="U1814" s="47"/>
    </row>
    <row r="1815" spans="1:21" ht="101.25" hidden="1" x14ac:dyDescent="0.25">
      <c r="A1815" s="8" t="s">
        <v>1161</v>
      </c>
      <c r="B1815" s="2"/>
      <c r="C1815" s="2"/>
      <c r="D1815" s="49">
        <v>326.5</v>
      </c>
      <c r="E1815" s="49">
        <v>0</v>
      </c>
      <c r="F1815" s="49">
        <v>326.5</v>
      </c>
      <c r="G1815" s="49">
        <v>0</v>
      </c>
      <c r="H1815" s="49">
        <v>0</v>
      </c>
      <c r="I1815" s="49">
        <v>0</v>
      </c>
      <c r="J1815" s="49">
        <v>0</v>
      </c>
      <c r="K1815" s="49">
        <v>0</v>
      </c>
      <c r="L1815" s="49">
        <v>0</v>
      </c>
      <c r="M1815" s="49">
        <v>0</v>
      </c>
      <c r="N1815" s="49">
        <v>0</v>
      </c>
      <c r="O1815" s="49">
        <v>0</v>
      </c>
      <c r="P1815" s="49">
        <v>0</v>
      </c>
      <c r="Q1815" s="49">
        <v>0</v>
      </c>
      <c r="R1815" s="49">
        <v>0</v>
      </c>
      <c r="S1815" s="49">
        <v>0</v>
      </c>
      <c r="T1815" s="47"/>
      <c r="U1815" s="47"/>
    </row>
    <row r="1816" spans="1:21" ht="56.25" hidden="1" x14ac:dyDescent="0.25">
      <c r="A1816" s="8" t="s">
        <v>1162</v>
      </c>
      <c r="B1816" s="2"/>
      <c r="C1816" s="2"/>
      <c r="D1816" s="49">
        <v>0</v>
      </c>
      <c r="E1816" s="49">
        <v>0</v>
      </c>
      <c r="F1816" s="49">
        <v>0</v>
      </c>
      <c r="G1816" s="49">
        <v>0</v>
      </c>
      <c r="H1816" s="49">
        <v>0</v>
      </c>
      <c r="I1816" s="49">
        <v>0</v>
      </c>
      <c r="J1816" s="49">
        <v>0</v>
      </c>
      <c r="K1816" s="49">
        <v>0</v>
      </c>
      <c r="L1816" s="49">
        <v>0</v>
      </c>
      <c r="M1816" s="49">
        <v>0</v>
      </c>
      <c r="N1816" s="49">
        <v>0</v>
      </c>
      <c r="O1816" s="49">
        <v>0</v>
      </c>
      <c r="P1816" s="49">
        <v>0</v>
      </c>
      <c r="Q1816" s="49">
        <v>0</v>
      </c>
      <c r="R1816" s="49">
        <v>0</v>
      </c>
      <c r="S1816" s="49">
        <v>0</v>
      </c>
      <c r="T1816" s="47"/>
      <c r="U1816" s="47"/>
    </row>
    <row r="1817" spans="1:21" ht="45" hidden="1" x14ac:dyDescent="0.25">
      <c r="A1817" s="8" t="s">
        <v>1163</v>
      </c>
      <c r="B1817" s="2"/>
      <c r="C1817" s="2"/>
      <c r="D1817" s="49">
        <v>118.8</v>
      </c>
      <c r="E1817" s="49">
        <v>0</v>
      </c>
      <c r="F1817" s="49">
        <v>118.8</v>
      </c>
      <c r="G1817" s="49">
        <v>0</v>
      </c>
      <c r="H1817" s="49">
        <v>0</v>
      </c>
      <c r="I1817" s="49">
        <v>0</v>
      </c>
      <c r="J1817" s="49">
        <v>0</v>
      </c>
      <c r="K1817" s="49">
        <v>0</v>
      </c>
      <c r="L1817" s="49">
        <v>0</v>
      </c>
      <c r="M1817" s="49">
        <v>0</v>
      </c>
      <c r="N1817" s="49">
        <v>0</v>
      </c>
      <c r="O1817" s="49">
        <v>0</v>
      </c>
      <c r="P1817" s="49">
        <v>0</v>
      </c>
      <c r="Q1817" s="49">
        <v>0</v>
      </c>
      <c r="R1817" s="49">
        <v>0</v>
      </c>
      <c r="S1817" s="49">
        <v>0</v>
      </c>
      <c r="T1817" s="47"/>
      <c r="U1817" s="47"/>
    </row>
    <row r="1818" spans="1:21" ht="78.75" hidden="1" x14ac:dyDescent="0.25">
      <c r="A1818" s="8" t="s">
        <v>1164</v>
      </c>
      <c r="B1818" s="2"/>
      <c r="C1818" s="2"/>
      <c r="D1818" s="49">
        <v>0</v>
      </c>
      <c r="E1818" s="49">
        <v>0</v>
      </c>
      <c r="F1818" s="49">
        <v>0</v>
      </c>
      <c r="G1818" s="49">
        <v>0</v>
      </c>
      <c r="H1818" s="49">
        <v>0</v>
      </c>
      <c r="I1818" s="49">
        <v>0</v>
      </c>
      <c r="J1818" s="49">
        <v>0</v>
      </c>
      <c r="K1818" s="49">
        <v>0</v>
      </c>
      <c r="L1818" s="49">
        <v>0</v>
      </c>
      <c r="M1818" s="49">
        <v>0</v>
      </c>
      <c r="N1818" s="49">
        <v>0</v>
      </c>
      <c r="O1818" s="49">
        <v>0</v>
      </c>
      <c r="P1818" s="49">
        <v>0</v>
      </c>
      <c r="Q1818" s="49">
        <v>0</v>
      </c>
      <c r="R1818" s="49">
        <v>0</v>
      </c>
      <c r="S1818" s="49">
        <v>0</v>
      </c>
      <c r="T1818" s="47"/>
      <c r="U1818" s="47"/>
    </row>
    <row r="1819" spans="1:21" ht="67.5" hidden="1" x14ac:dyDescent="0.25">
      <c r="A1819" s="8" t="s">
        <v>1165</v>
      </c>
      <c r="B1819" s="2"/>
      <c r="C1819" s="2"/>
      <c r="D1819" s="49">
        <v>248.7</v>
      </c>
      <c r="E1819" s="49">
        <v>0</v>
      </c>
      <c r="F1819" s="49">
        <v>248.7</v>
      </c>
      <c r="G1819" s="49">
        <v>0</v>
      </c>
      <c r="H1819" s="49">
        <v>0</v>
      </c>
      <c r="I1819" s="49">
        <v>0</v>
      </c>
      <c r="J1819" s="49">
        <v>0</v>
      </c>
      <c r="K1819" s="49">
        <v>0</v>
      </c>
      <c r="L1819" s="49">
        <v>0</v>
      </c>
      <c r="M1819" s="49">
        <v>0</v>
      </c>
      <c r="N1819" s="49">
        <v>0</v>
      </c>
      <c r="O1819" s="49">
        <v>0</v>
      </c>
      <c r="P1819" s="49">
        <v>0</v>
      </c>
      <c r="Q1819" s="49">
        <v>0</v>
      </c>
      <c r="R1819" s="49">
        <v>0</v>
      </c>
      <c r="S1819" s="49">
        <v>0</v>
      </c>
      <c r="T1819" s="47"/>
      <c r="U1819" s="47"/>
    </row>
    <row r="1820" spans="1:21" hidden="1" x14ac:dyDescent="0.25">
      <c r="A1820" s="2" t="s">
        <v>1156</v>
      </c>
      <c r="B1820" s="2"/>
      <c r="C1820" s="2"/>
      <c r="D1820" s="49">
        <v>793.59999999999991</v>
      </c>
      <c r="E1820" s="49">
        <v>0</v>
      </c>
      <c r="F1820" s="49">
        <v>793.59999999999991</v>
      </c>
      <c r="G1820" s="49">
        <v>0</v>
      </c>
      <c r="H1820" s="49">
        <v>0</v>
      </c>
      <c r="I1820" s="49">
        <v>0</v>
      </c>
      <c r="J1820" s="49">
        <v>0</v>
      </c>
      <c r="K1820" s="49">
        <v>0</v>
      </c>
      <c r="L1820" s="49">
        <v>0</v>
      </c>
      <c r="M1820" s="49">
        <v>0</v>
      </c>
      <c r="N1820" s="49">
        <v>0</v>
      </c>
      <c r="O1820" s="49">
        <v>0</v>
      </c>
      <c r="P1820" s="49">
        <v>0</v>
      </c>
      <c r="Q1820" s="49">
        <v>0</v>
      </c>
      <c r="R1820" s="49">
        <v>0</v>
      </c>
      <c r="S1820" s="49">
        <v>0</v>
      </c>
      <c r="T1820" s="47"/>
      <c r="U1820" s="47"/>
    </row>
    <row r="1821" spans="1:21" hidden="1" x14ac:dyDescent="0.25">
      <c r="A1821" s="459" t="s">
        <v>1166</v>
      </c>
      <c r="B1821" s="460"/>
      <c r="C1821" s="460"/>
      <c r="D1821" s="460"/>
      <c r="E1821" s="460"/>
      <c r="F1821" s="460"/>
      <c r="G1821" s="460"/>
      <c r="H1821" s="460"/>
      <c r="I1821" s="460"/>
      <c r="J1821" s="460"/>
      <c r="K1821" s="460"/>
      <c r="L1821" s="460"/>
      <c r="M1821" s="460"/>
      <c r="N1821" s="460"/>
      <c r="O1821" s="460"/>
      <c r="P1821" s="460"/>
      <c r="Q1821" s="460"/>
      <c r="R1821" s="460"/>
      <c r="S1821" s="460"/>
      <c r="T1821" s="460"/>
      <c r="U1821" s="461"/>
    </row>
    <row r="1822" spans="1:21" ht="33.75" hidden="1" x14ac:dyDescent="0.25">
      <c r="A1822" s="8" t="s">
        <v>1167</v>
      </c>
      <c r="B1822" s="2"/>
      <c r="C1822" s="2"/>
      <c r="D1822" s="49">
        <v>8855</v>
      </c>
      <c r="E1822" s="49">
        <v>0</v>
      </c>
      <c r="F1822" s="49">
        <v>8855</v>
      </c>
      <c r="G1822" s="49">
        <v>0</v>
      </c>
      <c r="H1822" s="49">
        <v>0</v>
      </c>
      <c r="I1822" s="49">
        <v>4749.7</v>
      </c>
      <c r="J1822" s="49">
        <v>4749.7</v>
      </c>
      <c r="K1822" s="49">
        <v>0</v>
      </c>
      <c r="L1822" s="49">
        <v>4749.7</v>
      </c>
      <c r="M1822" s="49">
        <v>0</v>
      </c>
      <c r="N1822" s="49">
        <v>0</v>
      </c>
      <c r="O1822" s="49">
        <v>3467.2</v>
      </c>
      <c r="P1822" s="49">
        <v>0</v>
      </c>
      <c r="Q1822" s="49">
        <v>3467.2</v>
      </c>
      <c r="R1822" s="49">
        <v>0</v>
      </c>
      <c r="S1822" s="49">
        <v>0</v>
      </c>
      <c r="T1822" s="47">
        <v>1</v>
      </c>
      <c r="U1822" s="47">
        <v>0.72998294629134475</v>
      </c>
    </row>
    <row r="1823" spans="1:21" ht="45" hidden="1" x14ac:dyDescent="0.25">
      <c r="A1823" s="8" t="s">
        <v>1168</v>
      </c>
      <c r="B1823" s="2"/>
      <c r="C1823" s="2"/>
      <c r="D1823" s="49">
        <v>110.4</v>
      </c>
      <c r="E1823" s="49">
        <v>0</v>
      </c>
      <c r="F1823" s="49">
        <v>110.4</v>
      </c>
      <c r="G1823" s="49">
        <v>0</v>
      </c>
      <c r="H1823" s="49">
        <v>0</v>
      </c>
      <c r="I1823" s="49">
        <v>30</v>
      </c>
      <c r="J1823" s="49">
        <v>30</v>
      </c>
      <c r="K1823" s="49">
        <v>0</v>
      </c>
      <c r="L1823" s="49">
        <v>30</v>
      </c>
      <c r="M1823" s="49">
        <v>0</v>
      </c>
      <c r="N1823" s="49">
        <v>0</v>
      </c>
      <c r="O1823" s="49">
        <v>11.4</v>
      </c>
      <c r="P1823" s="49">
        <v>0</v>
      </c>
      <c r="Q1823" s="49">
        <v>11.4</v>
      </c>
      <c r="R1823" s="49">
        <v>0</v>
      </c>
      <c r="S1823" s="49">
        <v>0</v>
      </c>
      <c r="T1823" s="47">
        <v>1</v>
      </c>
      <c r="U1823" s="47">
        <v>0.38</v>
      </c>
    </row>
    <row r="1824" spans="1:21" ht="22.5" hidden="1" x14ac:dyDescent="0.25">
      <c r="A1824" s="8" t="s">
        <v>1169</v>
      </c>
      <c r="B1824" s="2"/>
      <c r="C1824" s="2"/>
      <c r="D1824" s="49">
        <v>0</v>
      </c>
      <c r="E1824" s="49">
        <v>0</v>
      </c>
      <c r="F1824" s="49">
        <v>0</v>
      </c>
      <c r="G1824" s="49">
        <v>0</v>
      </c>
      <c r="H1824" s="49">
        <v>0</v>
      </c>
      <c r="I1824" s="49">
        <v>0</v>
      </c>
      <c r="J1824" s="49">
        <v>0</v>
      </c>
      <c r="K1824" s="49">
        <v>0</v>
      </c>
      <c r="L1824" s="49">
        <v>0</v>
      </c>
      <c r="M1824" s="49">
        <v>0</v>
      </c>
      <c r="N1824" s="49">
        <v>0</v>
      </c>
      <c r="O1824" s="49">
        <v>0</v>
      </c>
      <c r="P1824" s="49">
        <v>0</v>
      </c>
      <c r="Q1824" s="49">
        <v>0</v>
      </c>
      <c r="R1824" s="49">
        <v>0</v>
      </c>
      <c r="S1824" s="49">
        <v>0</v>
      </c>
      <c r="T1824" s="47"/>
      <c r="U1824" s="47"/>
    </row>
    <row r="1825" spans="1:21" ht="45" hidden="1" x14ac:dyDescent="0.25">
      <c r="A1825" s="8" t="s">
        <v>1170</v>
      </c>
      <c r="B1825" s="2"/>
      <c r="C1825" s="2"/>
      <c r="D1825" s="49">
        <v>362.6</v>
      </c>
      <c r="E1825" s="49">
        <v>0</v>
      </c>
      <c r="F1825" s="49">
        <v>362.6</v>
      </c>
      <c r="G1825" s="49">
        <v>0</v>
      </c>
      <c r="H1825" s="49">
        <v>0</v>
      </c>
      <c r="I1825" s="49">
        <v>0</v>
      </c>
      <c r="J1825" s="49">
        <v>0</v>
      </c>
      <c r="K1825" s="49">
        <v>0</v>
      </c>
      <c r="L1825" s="49">
        <v>0</v>
      </c>
      <c r="M1825" s="49">
        <v>0</v>
      </c>
      <c r="N1825" s="49">
        <v>0</v>
      </c>
      <c r="O1825" s="49">
        <v>0</v>
      </c>
      <c r="P1825" s="49">
        <v>0</v>
      </c>
      <c r="Q1825" s="49">
        <v>0</v>
      </c>
      <c r="R1825" s="49">
        <v>0</v>
      </c>
      <c r="S1825" s="49">
        <v>0</v>
      </c>
      <c r="T1825" s="47"/>
      <c r="U1825" s="47"/>
    </row>
    <row r="1826" spans="1:21" hidden="1" x14ac:dyDescent="0.25">
      <c r="A1826" s="2" t="s">
        <v>1156</v>
      </c>
      <c r="B1826" s="2"/>
      <c r="C1826" s="2"/>
      <c r="D1826" s="49">
        <v>9328</v>
      </c>
      <c r="E1826" s="49">
        <v>0</v>
      </c>
      <c r="F1826" s="49">
        <v>9328</v>
      </c>
      <c r="G1826" s="49">
        <v>0</v>
      </c>
      <c r="H1826" s="49">
        <v>0</v>
      </c>
      <c r="I1826" s="49">
        <v>4779.7</v>
      </c>
      <c r="J1826" s="49">
        <v>4779.7</v>
      </c>
      <c r="K1826" s="49">
        <v>0</v>
      </c>
      <c r="L1826" s="49">
        <v>4779.7</v>
      </c>
      <c r="M1826" s="49">
        <v>0</v>
      </c>
      <c r="N1826" s="49">
        <v>0</v>
      </c>
      <c r="O1826" s="49">
        <v>3478.6</v>
      </c>
      <c r="P1826" s="49">
        <v>0</v>
      </c>
      <c r="Q1826" s="49">
        <v>3478.6</v>
      </c>
      <c r="R1826" s="49">
        <v>0</v>
      </c>
      <c r="S1826" s="49">
        <v>0</v>
      </c>
      <c r="T1826" s="47">
        <v>1</v>
      </c>
      <c r="U1826" s="47">
        <v>0.72778626273615499</v>
      </c>
    </row>
    <row r="1827" spans="1:21" hidden="1" x14ac:dyDescent="0.25">
      <c r="A1827" s="459" t="s">
        <v>1171</v>
      </c>
      <c r="B1827" s="460"/>
      <c r="C1827" s="460"/>
      <c r="D1827" s="460"/>
      <c r="E1827" s="460"/>
      <c r="F1827" s="460"/>
      <c r="G1827" s="460"/>
      <c r="H1827" s="460"/>
      <c r="I1827" s="460"/>
      <c r="J1827" s="460"/>
      <c r="K1827" s="460"/>
      <c r="L1827" s="460"/>
      <c r="M1827" s="460"/>
      <c r="N1827" s="460"/>
      <c r="O1827" s="460"/>
      <c r="P1827" s="460"/>
      <c r="Q1827" s="460"/>
      <c r="R1827" s="460"/>
      <c r="S1827" s="460"/>
      <c r="T1827" s="460"/>
      <c r="U1827" s="461"/>
    </row>
    <row r="1828" spans="1:21" ht="45" hidden="1" x14ac:dyDescent="0.25">
      <c r="A1828" s="8" t="s">
        <v>1172</v>
      </c>
      <c r="B1828" s="2"/>
      <c r="C1828" s="2"/>
      <c r="D1828" s="49">
        <v>913.90000000000009</v>
      </c>
      <c r="E1828" s="49">
        <v>235.8</v>
      </c>
      <c r="F1828" s="49">
        <v>678.1</v>
      </c>
      <c r="G1828" s="49">
        <v>0</v>
      </c>
      <c r="H1828" s="49">
        <v>0</v>
      </c>
      <c r="I1828" s="49">
        <v>339</v>
      </c>
      <c r="J1828" s="49">
        <v>339</v>
      </c>
      <c r="K1828" s="49">
        <v>0</v>
      </c>
      <c r="L1828" s="49">
        <v>339</v>
      </c>
      <c r="M1828" s="49">
        <v>0</v>
      </c>
      <c r="N1828" s="49">
        <v>0</v>
      </c>
      <c r="O1828" s="49">
        <v>333.6</v>
      </c>
      <c r="P1828" s="49">
        <v>0</v>
      </c>
      <c r="Q1828" s="49">
        <v>333.6</v>
      </c>
      <c r="R1828" s="49">
        <v>0</v>
      </c>
      <c r="S1828" s="49">
        <v>0</v>
      </c>
      <c r="T1828" s="47">
        <v>1</v>
      </c>
      <c r="U1828" s="47">
        <v>0.98407079646017703</v>
      </c>
    </row>
    <row r="1829" spans="1:21" ht="22.5" hidden="1" x14ac:dyDescent="0.25">
      <c r="A1829" s="8" t="s">
        <v>1173</v>
      </c>
      <c r="B1829" s="2"/>
      <c r="C1829" s="2"/>
      <c r="D1829" s="49">
        <v>310.5</v>
      </c>
      <c r="E1829" s="49">
        <v>0</v>
      </c>
      <c r="F1829" s="49">
        <v>310.5</v>
      </c>
      <c r="G1829" s="49">
        <v>0</v>
      </c>
      <c r="H1829" s="49">
        <v>0</v>
      </c>
      <c r="I1829" s="49">
        <v>0</v>
      </c>
      <c r="J1829" s="49">
        <v>0</v>
      </c>
      <c r="K1829" s="49">
        <v>0</v>
      </c>
      <c r="L1829" s="49">
        <v>0</v>
      </c>
      <c r="M1829" s="49">
        <v>0</v>
      </c>
      <c r="N1829" s="49">
        <v>0</v>
      </c>
      <c r="O1829" s="49">
        <v>0</v>
      </c>
      <c r="P1829" s="49">
        <v>0</v>
      </c>
      <c r="Q1829" s="49">
        <v>0</v>
      </c>
      <c r="R1829" s="49">
        <v>0</v>
      </c>
      <c r="S1829" s="49">
        <v>0</v>
      </c>
      <c r="T1829" s="47"/>
      <c r="U1829" s="47"/>
    </row>
    <row r="1830" spans="1:21" ht="22.5" hidden="1" x14ac:dyDescent="0.25">
      <c r="A1830" s="8" t="s">
        <v>1174</v>
      </c>
      <c r="B1830" s="2"/>
      <c r="C1830" s="2"/>
      <c r="D1830" s="49">
        <v>133.5</v>
      </c>
      <c r="E1830" s="49">
        <v>0</v>
      </c>
      <c r="F1830" s="49">
        <v>133.5</v>
      </c>
      <c r="G1830" s="49">
        <v>0</v>
      </c>
      <c r="H1830" s="49">
        <v>0</v>
      </c>
      <c r="I1830" s="49">
        <v>0</v>
      </c>
      <c r="J1830" s="49">
        <v>0</v>
      </c>
      <c r="K1830" s="49">
        <v>0</v>
      </c>
      <c r="L1830" s="49">
        <v>0</v>
      </c>
      <c r="M1830" s="49">
        <v>0</v>
      </c>
      <c r="N1830" s="49">
        <v>0</v>
      </c>
      <c r="O1830" s="49">
        <v>0</v>
      </c>
      <c r="P1830" s="49">
        <v>0</v>
      </c>
      <c r="Q1830" s="49">
        <v>0</v>
      </c>
      <c r="R1830" s="49">
        <v>0</v>
      </c>
      <c r="S1830" s="49">
        <v>0</v>
      </c>
      <c r="T1830" s="47"/>
      <c r="U1830" s="47"/>
    </row>
    <row r="1831" spans="1:21" ht="45" hidden="1" x14ac:dyDescent="0.25">
      <c r="A1831" s="8" t="s">
        <v>1175</v>
      </c>
      <c r="B1831" s="2"/>
      <c r="C1831" s="2"/>
      <c r="D1831" s="49">
        <v>48.2</v>
      </c>
      <c r="E1831" s="49">
        <v>48.2</v>
      </c>
      <c r="F1831" s="49">
        <v>0</v>
      </c>
      <c r="G1831" s="49">
        <v>0</v>
      </c>
      <c r="H1831" s="49">
        <v>0</v>
      </c>
      <c r="I1831" s="49">
        <v>0</v>
      </c>
      <c r="J1831" s="49">
        <v>0</v>
      </c>
      <c r="K1831" s="49">
        <v>0</v>
      </c>
      <c r="L1831" s="49">
        <v>0</v>
      </c>
      <c r="M1831" s="49">
        <v>0</v>
      </c>
      <c r="N1831" s="49">
        <v>0</v>
      </c>
      <c r="O1831" s="49">
        <v>0</v>
      </c>
      <c r="P1831" s="49">
        <v>0</v>
      </c>
      <c r="Q1831" s="49">
        <v>0</v>
      </c>
      <c r="R1831" s="49">
        <v>0</v>
      </c>
      <c r="S1831" s="49">
        <v>0</v>
      </c>
      <c r="T1831" s="47"/>
      <c r="U1831" s="47"/>
    </row>
    <row r="1832" spans="1:21" hidden="1" x14ac:dyDescent="0.25">
      <c r="A1832" s="2" t="s">
        <v>1156</v>
      </c>
      <c r="B1832" s="2"/>
      <c r="C1832" s="2"/>
      <c r="D1832" s="49">
        <v>1406.1000000000001</v>
      </c>
      <c r="E1832" s="49">
        <v>284</v>
      </c>
      <c r="F1832" s="49">
        <v>1122.0999999999999</v>
      </c>
      <c r="G1832" s="49">
        <v>0</v>
      </c>
      <c r="H1832" s="49">
        <v>0</v>
      </c>
      <c r="I1832" s="307">
        <v>339</v>
      </c>
      <c r="J1832" s="49">
        <v>339</v>
      </c>
      <c r="K1832" s="49">
        <v>0</v>
      </c>
      <c r="L1832" s="49">
        <v>339</v>
      </c>
      <c r="M1832" s="49">
        <v>0</v>
      </c>
      <c r="N1832" s="49">
        <v>0</v>
      </c>
      <c r="O1832" s="49">
        <v>333.6</v>
      </c>
      <c r="P1832" s="49">
        <v>0</v>
      </c>
      <c r="Q1832" s="49">
        <v>333.6</v>
      </c>
      <c r="R1832" s="49">
        <v>0</v>
      </c>
      <c r="S1832" s="49">
        <v>0</v>
      </c>
      <c r="T1832" s="47">
        <v>1</v>
      </c>
      <c r="U1832" s="47">
        <v>0.98407079646017703</v>
      </c>
    </row>
    <row r="1833" spans="1:21" hidden="1" x14ac:dyDescent="0.25">
      <c r="A1833" s="459" t="s">
        <v>1176</v>
      </c>
      <c r="B1833" s="460"/>
      <c r="C1833" s="460"/>
      <c r="D1833" s="460"/>
      <c r="E1833" s="460"/>
      <c r="F1833" s="460"/>
      <c r="G1833" s="460"/>
      <c r="H1833" s="460"/>
      <c r="I1833" s="460"/>
      <c r="J1833" s="460"/>
      <c r="K1833" s="460"/>
      <c r="L1833" s="460"/>
      <c r="M1833" s="460"/>
      <c r="N1833" s="460"/>
      <c r="O1833" s="460"/>
      <c r="P1833" s="460"/>
      <c r="Q1833" s="460"/>
      <c r="R1833" s="460"/>
      <c r="S1833" s="460"/>
      <c r="T1833" s="460"/>
      <c r="U1833" s="461"/>
    </row>
    <row r="1834" spans="1:21" hidden="1" x14ac:dyDescent="0.25">
      <c r="A1834" s="8" t="s">
        <v>1177</v>
      </c>
      <c r="B1834" s="174"/>
      <c r="C1834" s="174"/>
      <c r="D1834" s="49">
        <v>0</v>
      </c>
      <c r="E1834" s="49">
        <v>0</v>
      </c>
      <c r="F1834" s="49">
        <v>0</v>
      </c>
      <c r="G1834" s="49">
        <v>0</v>
      </c>
      <c r="H1834" s="49">
        <v>0</v>
      </c>
      <c r="I1834" s="49">
        <v>0</v>
      </c>
      <c r="J1834" s="49">
        <v>0</v>
      </c>
      <c r="K1834" s="49">
        <v>0</v>
      </c>
      <c r="L1834" s="49">
        <v>0</v>
      </c>
      <c r="M1834" s="49">
        <v>0</v>
      </c>
      <c r="N1834" s="49">
        <v>0</v>
      </c>
      <c r="O1834" s="49">
        <v>0</v>
      </c>
      <c r="P1834" s="49">
        <v>0</v>
      </c>
      <c r="Q1834" s="49">
        <v>0</v>
      </c>
      <c r="R1834" s="49">
        <v>0</v>
      </c>
      <c r="S1834" s="49">
        <v>0</v>
      </c>
      <c r="T1834" s="47"/>
      <c r="U1834" s="47"/>
    </row>
    <row r="1835" spans="1:21" hidden="1" x14ac:dyDescent="0.25">
      <c r="A1835" s="8" t="s">
        <v>1178</v>
      </c>
      <c r="B1835" s="2"/>
      <c r="C1835" s="2"/>
      <c r="D1835" s="49">
        <v>13300</v>
      </c>
      <c r="E1835" s="49">
        <v>0</v>
      </c>
      <c r="F1835" s="49">
        <v>13300</v>
      </c>
      <c r="G1835" s="49">
        <v>0</v>
      </c>
      <c r="H1835" s="49">
        <v>0</v>
      </c>
      <c r="I1835" s="49">
        <v>0</v>
      </c>
      <c r="J1835" s="49">
        <v>0</v>
      </c>
      <c r="K1835" s="49">
        <v>0</v>
      </c>
      <c r="L1835" s="49">
        <v>0</v>
      </c>
      <c r="M1835" s="49">
        <v>0</v>
      </c>
      <c r="N1835" s="49">
        <v>0</v>
      </c>
      <c r="O1835" s="49">
        <v>0</v>
      </c>
      <c r="P1835" s="49">
        <v>0</v>
      </c>
      <c r="Q1835" s="49">
        <v>0</v>
      </c>
      <c r="R1835" s="49">
        <v>0</v>
      </c>
      <c r="S1835" s="49">
        <v>0</v>
      </c>
      <c r="T1835" s="47"/>
      <c r="U1835" s="47"/>
    </row>
    <row r="1836" spans="1:21" hidden="1" x14ac:dyDescent="0.25">
      <c r="A1836" s="8" t="s">
        <v>1179</v>
      </c>
      <c r="B1836" s="2"/>
      <c r="C1836" s="2"/>
      <c r="D1836" s="49">
        <v>0</v>
      </c>
      <c r="E1836" s="49">
        <v>0</v>
      </c>
      <c r="F1836" s="49">
        <v>0</v>
      </c>
      <c r="G1836" s="49">
        <v>0</v>
      </c>
      <c r="H1836" s="49">
        <v>0</v>
      </c>
      <c r="I1836" s="49">
        <v>0</v>
      </c>
      <c r="J1836" s="49">
        <v>0</v>
      </c>
      <c r="K1836" s="49">
        <v>0</v>
      </c>
      <c r="L1836" s="49">
        <v>0</v>
      </c>
      <c r="M1836" s="49">
        <v>0</v>
      </c>
      <c r="N1836" s="49">
        <v>0</v>
      </c>
      <c r="O1836" s="49">
        <v>0</v>
      </c>
      <c r="P1836" s="49">
        <v>0</v>
      </c>
      <c r="Q1836" s="49">
        <v>0</v>
      </c>
      <c r="R1836" s="49">
        <v>0</v>
      </c>
      <c r="S1836" s="49">
        <v>0</v>
      </c>
      <c r="T1836" s="47"/>
      <c r="U1836" s="47"/>
    </row>
    <row r="1837" spans="1:21" hidden="1" x14ac:dyDescent="0.25">
      <c r="A1837" s="8" t="s">
        <v>1180</v>
      </c>
      <c r="B1837" s="2"/>
      <c r="C1837" s="2"/>
      <c r="D1837" s="49">
        <v>930.9</v>
      </c>
      <c r="E1837" s="49">
        <v>0</v>
      </c>
      <c r="F1837" s="49">
        <v>930.9</v>
      </c>
      <c r="G1837" s="49">
        <v>0</v>
      </c>
      <c r="H1837" s="49">
        <v>0</v>
      </c>
      <c r="I1837" s="49">
        <v>0</v>
      </c>
      <c r="J1837" s="49">
        <v>0</v>
      </c>
      <c r="K1837" s="49">
        <v>0</v>
      </c>
      <c r="L1837" s="49">
        <v>0</v>
      </c>
      <c r="M1837" s="49">
        <v>0</v>
      </c>
      <c r="N1837" s="49">
        <v>0</v>
      </c>
      <c r="O1837" s="49">
        <v>0</v>
      </c>
      <c r="P1837" s="49">
        <v>0</v>
      </c>
      <c r="Q1837" s="49">
        <v>0</v>
      </c>
      <c r="R1837" s="49">
        <v>0</v>
      </c>
      <c r="S1837" s="49">
        <v>0</v>
      </c>
      <c r="T1837" s="47"/>
      <c r="U1837" s="47"/>
    </row>
    <row r="1838" spans="1:21" ht="56.25" hidden="1" x14ac:dyDescent="0.25">
      <c r="A1838" s="8" t="s">
        <v>1181</v>
      </c>
      <c r="B1838" s="2"/>
      <c r="C1838" s="2"/>
      <c r="D1838" s="49">
        <v>0</v>
      </c>
      <c r="E1838" s="49">
        <v>0</v>
      </c>
      <c r="F1838" s="49">
        <v>0</v>
      </c>
      <c r="G1838" s="49">
        <v>0</v>
      </c>
      <c r="H1838" s="49">
        <v>0</v>
      </c>
      <c r="I1838" s="49">
        <v>0</v>
      </c>
      <c r="J1838" s="49">
        <v>0</v>
      </c>
      <c r="K1838" s="49">
        <v>0</v>
      </c>
      <c r="L1838" s="49">
        <v>0</v>
      </c>
      <c r="M1838" s="49">
        <v>0</v>
      </c>
      <c r="N1838" s="49">
        <v>0</v>
      </c>
      <c r="O1838" s="49">
        <v>0</v>
      </c>
      <c r="P1838" s="49">
        <v>0</v>
      </c>
      <c r="Q1838" s="49">
        <v>0</v>
      </c>
      <c r="R1838" s="49">
        <v>0</v>
      </c>
      <c r="S1838" s="49">
        <v>0</v>
      </c>
      <c r="T1838" s="47"/>
      <c r="U1838" s="47"/>
    </row>
    <row r="1839" spans="1:21" ht="22.5" hidden="1" x14ac:dyDescent="0.25">
      <c r="A1839" s="8" t="s">
        <v>1182</v>
      </c>
      <c r="B1839" s="2"/>
      <c r="C1839" s="2"/>
      <c r="D1839" s="49">
        <v>0</v>
      </c>
      <c r="E1839" s="49">
        <v>0</v>
      </c>
      <c r="F1839" s="49">
        <v>0</v>
      </c>
      <c r="G1839" s="49">
        <v>0</v>
      </c>
      <c r="H1839" s="49">
        <v>0</v>
      </c>
      <c r="I1839" s="49">
        <v>0</v>
      </c>
      <c r="J1839" s="49">
        <v>0</v>
      </c>
      <c r="K1839" s="49">
        <v>0</v>
      </c>
      <c r="L1839" s="49">
        <v>0</v>
      </c>
      <c r="M1839" s="49">
        <v>0</v>
      </c>
      <c r="N1839" s="49">
        <v>0</v>
      </c>
      <c r="O1839" s="49">
        <v>0</v>
      </c>
      <c r="P1839" s="49">
        <v>0</v>
      </c>
      <c r="Q1839" s="49">
        <v>0</v>
      </c>
      <c r="R1839" s="49">
        <v>0</v>
      </c>
      <c r="S1839" s="49">
        <v>0</v>
      </c>
      <c r="T1839" s="47"/>
      <c r="U1839" s="47"/>
    </row>
    <row r="1840" spans="1:21" hidden="1" x14ac:dyDescent="0.25">
      <c r="A1840" s="468" t="s">
        <v>1183</v>
      </c>
      <c r="B1840" s="2"/>
      <c r="C1840" s="2"/>
      <c r="D1840" s="49">
        <v>153985.70000000001</v>
      </c>
      <c r="E1840" s="49">
        <v>0</v>
      </c>
      <c r="F1840" s="49">
        <v>153985.70000000001</v>
      </c>
      <c r="G1840" s="49">
        <v>0</v>
      </c>
      <c r="H1840" s="49">
        <v>0</v>
      </c>
      <c r="I1840" s="49">
        <v>34109.5</v>
      </c>
      <c r="J1840" s="49">
        <v>34109.5</v>
      </c>
      <c r="K1840" s="49">
        <v>0</v>
      </c>
      <c r="L1840" s="49">
        <v>34109.5</v>
      </c>
      <c r="M1840" s="49">
        <v>0</v>
      </c>
      <c r="N1840" s="49">
        <v>0</v>
      </c>
      <c r="O1840" s="49">
        <v>28814.400000000001</v>
      </c>
      <c r="P1840" s="49">
        <v>0</v>
      </c>
      <c r="Q1840" s="49">
        <v>28814.400000000001</v>
      </c>
      <c r="R1840" s="49">
        <v>0</v>
      </c>
      <c r="S1840" s="49">
        <v>0</v>
      </c>
      <c r="T1840" s="47">
        <v>1</v>
      </c>
      <c r="U1840" s="47">
        <v>0.8447617232735749</v>
      </c>
    </row>
    <row r="1841" spans="1:21" hidden="1" x14ac:dyDescent="0.25">
      <c r="A1841" s="469"/>
      <c r="B1841" s="2"/>
      <c r="C1841" s="2"/>
      <c r="D1841" s="49">
        <v>43129.2</v>
      </c>
      <c r="E1841" s="49">
        <v>0</v>
      </c>
      <c r="F1841" s="49">
        <v>43129.2</v>
      </c>
      <c r="G1841" s="49">
        <v>0</v>
      </c>
      <c r="H1841" s="49">
        <v>0</v>
      </c>
      <c r="I1841" s="49">
        <v>9519</v>
      </c>
      <c r="J1841" s="49">
        <v>9519</v>
      </c>
      <c r="K1841" s="49">
        <v>0</v>
      </c>
      <c r="L1841" s="49">
        <v>9519</v>
      </c>
      <c r="M1841" s="49">
        <v>0</v>
      </c>
      <c r="N1841" s="49">
        <v>0</v>
      </c>
      <c r="O1841" s="49">
        <v>8513.7999999999993</v>
      </c>
      <c r="P1841" s="49">
        <v>0</v>
      </c>
      <c r="Q1841" s="49">
        <v>8513.7999999999993</v>
      </c>
      <c r="R1841" s="49">
        <v>0</v>
      </c>
      <c r="S1841" s="49">
        <v>0</v>
      </c>
      <c r="T1841" s="47">
        <v>1</v>
      </c>
      <c r="U1841" s="47">
        <v>0.89440067233953136</v>
      </c>
    </row>
    <row r="1842" spans="1:21" hidden="1" x14ac:dyDescent="0.25">
      <c r="A1842" s="469"/>
      <c r="B1842" s="2"/>
      <c r="C1842" s="2"/>
      <c r="D1842" s="49">
        <v>30254.400000000001</v>
      </c>
      <c r="E1842" s="49">
        <v>0</v>
      </c>
      <c r="F1842" s="49">
        <v>30254.400000000001</v>
      </c>
      <c r="G1842" s="49">
        <v>0</v>
      </c>
      <c r="H1842" s="49">
        <v>0</v>
      </c>
      <c r="I1842" s="49">
        <v>6567</v>
      </c>
      <c r="J1842" s="49">
        <v>6567</v>
      </c>
      <c r="K1842" s="49">
        <v>0</v>
      </c>
      <c r="L1842" s="49">
        <v>6567</v>
      </c>
      <c r="M1842" s="49">
        <v>0</v>
      </c>
      <c r="N1842" s="49">
        <v>0</v>
      </c>
      <c r="O1842" s="49">
        <v>5235.1000000000004</v>
      </c>
      <c r="P1842" s="49">
        <v>0</v>
      </c>
      <c r="Q1842" s="49">
        <v>5235.1000000000004</v>
      </c>
      <c r="R1842" s="49">
        <v>0</v>
      </c>
      <c r="S1842" s="49">
        <v>0</v>
      </c>
      <c r="T1842" s="47">
        <v>1</v>
      </c>
      <c r="U1842" s="47">
        <v>0.79718288411755756</v>
      </c>
    </row>
    <row r="1843" spans="1:21" hidden="1" x14ac:dyDescent="0.25">
      <c r="A1843" s="469"/>
      <c r="B1843" s="2"/>
      <c r="C1843" s="2"/>
      <c r="D1843" s="49">
        <v>26608.5</v>
      </c>
      <c r="E1843" s="49">
        <v>0</v>
      </c>
      <c r="F1843" s="49">
        <v>26608.5</v>
      </c>
      <c r="G1843" s="49">
        <v>0</v>
      </c>
      <c r="H1843" s="49">
        <v>0</v>
      </c>
      <c r="I1843" s="49">
        <v>5412.9</v>
      </c>
      <c r="J1843" s="49">
        <v>5412.9</v>
      </c>
      <c r="K1843" s="49">
        <v>0</v>
      </c>
      <c r="L1843" s="49">
        <v>5412.9</v>
      </c>
      <c r="M1843" s="49">
        <v>0</v>
      </c>
      <c r="N1843" s="49">
        <v>0</v>
      </c>
      <c r="O1843" s="49">
        <v>4789</v>
      </c>
      <c r="P1843" s="49">
        <v>0</v>
      </c>
      <c r="Q1843" s="49">
        <v>4789</v>
      </c>
      <c r="R1843" s="49">
        <v>0</v>
      </c>
      <c r="S1843" s="49">
        <v>0</v>
      </c>
      <c r="T1843" s="47">
        <v>1</v>
      </c>
      <c r="U1843" s="47">
        <v>0.88473831033272377</v>
      </c>
    </row>
    <row r="1844" spans="1:21" hidden="1" x14ac:dyDescent="0.25">
      <c r="A1844" s="469"/>
      <c r="B1844" s="2"/>
      <c r="C1844" s="2"/>
      <c r="D1844" s="49">
        <v>22249.4</v>
      </c>
      <c r="E1844" s="49">
        <v>0</v>
      </c>
      <c r="F1844" s="49">
        <v>22249.4</v>
      </c>
      <c r="G1844" s="49">
        <v>0</v>
      </c>
      <c r="H1844" s="49">
        <v>0</v>
      </c>
      <c r="I1844" s="49">
        <v>5118.8</v>
      </c>
      <c r="J1844" s="49">
        <v>5118.8</v>
      </c>
      <c r="K1844" s="49">
        <v>0</v>
      </c>
      <c r="L1844" s="49">
        <v>5118.8</v>
      </c>
      <c r="M1844" s="49">
        <v>0</v>
      </c>
      <c r="N1844" s="49">
        <v>0</v>
      </c>
      <c r="O1844" s="49">
        <v>4345.3999999999996</v>
      </c>
      <c r="P1844" s="49">
        <v>0</v>
      </c>
      <c r="Q1844" s="49">
        <v>4345.3999999999996</v>
      </c>
      <c r="R1844" s="49">
        <v>0</v>
      </c>
      <c r="S1844" s="49">
        <v>0</v>
      </c>
      <c r="T1844" s="47">
        <v>1</v>
      </c>
      <c r="U1844" s="47">
        <v>0.84890990075799</v>
      </c>
    </row>
    <row r="1845" spans="1:21" hidden="1" x14ac:dyDescent="0.25">
      <c r="A1845" s="469"/>
      <c r="B1845" s="2"/>
      <c r="C1845" s="2"/>
      <c r="D1845" s="49">
        <v>13477.2</v>
      </c>
      <c r="E1845" s="49">
        <v>0</v>
      </c>
      <c r="F1845" s="49">
        <v>13477.2</v>
      </c>
      <c r="G1845" s="49">
        <v>0</v>
      </c>
      <c r="H1845" s="49">
        <v>0</v>
      </c>
      <c r="I1845" s="49">
        <v>3092.1</v>
      </c>
      <c r="J1845" s="49">
        <v>3092.1</v>
      </c>
      <c r="K1845" s="49">
        <v>0</v>
      </c>
      <c r="L1845" s="49">
        <v>3092.1</v>
      </c>
      <c r="M1845" s="49">
        <v>0</v>
      </c>
      <c r="N1845" s="49">
        <v>0</v>
      </c>
      <c r="O1845" s="49">
        <v>2734.8</v>
      </c>
      <c r="P1845" s="49">
        <v>0</v>
      </c>
      <c r="Q1845" s="49">
        <v>2734.8</v>
      </c>
      <c r="R1845" s="49">
        <v>0</v>
      </c>
      <c r="S1845" s="49">
        <v>0</v>
      </c>
      <c r="T1845" s="47">
        <v>1</v>
      </c>
      <c r="U1845" s="47">
        <v>0.88444746288929865</v>
      </c>
    </row>
    <row r="1846" spans="1:21" hidden="1" x14ac:dyDescent="0.25">
      <c r="A1846" s="469"/>
      <c r="B1846" s="2"/>
      <c r="C1846" s="2"/>
      <c r="D1846" s="49">
        <v>9926.4</v>
      </c>
      <c r="E1846" s="49">
        <v>0</v>
      </c>
      <c r="F1846" s="49">
        <v>9926.4</v>
      </c>
      <c r="G1846" s="49">
        <v>0</v>
      </c>
      <c r="H1846" s="49">
        <v>0</v>
      </c>
      <c r="I1846" s="49">
        <v>2336.3000000000002</v>
      </c>
      <c r="J1846" s="49">
        <v>2336.3000000000002</v>
      </c>
      <c r="K1846" s="49">
        <v>0</v>
      </c>
      <c r="L1846" s="49">
        <v>2336.3000000000002</v>
      </c>
      <c r="M1846" s="49">
        <v>0</v>
      </c>
      <c r="N1846" s="49">
        <v>0</v>
      </c>
      <c r="O1846" s="49">
        <v>2045.8</v>
      </c>
      <c r="P1846" s="49">
        <v>0</v>
      </c>
      <c r="Q1846" s="49">
        <v>2045.8</v>
      </c>
      <c r="R1846" s="49">
        <v>0</v>
      </c>
      <c r="S1846" s="49">
        <v>0</v>
      </c>
      <c r="T1846" s="47">
        <v>1</v>
      </c>
      <c r="U1846" s="47">
        <v>0.87565809185464183</v>
      </c>
    </row>
    <row r="1847" spans="1:21" hidden="1" x14ac:dyDescent="0.25">
      <c r="A1847" s="469"/>
      <c r="B1847" s="2"/>
      <c r="C1847" s="2"/>
      <c r="D1847" s="49">
        <v>8340.6</v>
      </c>
      <c r="E1847" s="49">
        <v>0</v>
      </c>
      <c r="F1847" s="49">
        <v>8340.6</v>
      </c>
      <c r="G1847" s="49">
        <v>0</v>
      </c>
      <c r="H1847" s="49">
        <v>0</v>
      </c>
      <c r="I1847" s="49">
        <v>2063.4</v>
      </c>
      <c r="J1847" s="49">
        <v>2063.4</v>
      </c>
      <c r="K1847" s="49">
        <v>0</v>
      </c>
      <c r="L1847" s="49">
        <v>2063.4</v>
      </c>
      <c r="M1847" s="49">
        <v>0</v>
      </c>
      <c r="N1847" s="49">
        <v>0</v>
      </c>
      <c r="O1847" s="49">
        <v>1150.5</v>
      </c>
      <c r="P1847" s="49">
        <v>0</v>
      </c>
      <c r="Q1847" s="49">
        <v>1150.5</v>
      </c>
      <c r="R1847" s="49">
        <v>0</v>
      </c>
      <c r="S1847" s="49">
        <v>0</v>
      </c>
      <c r="T1847" s="47">
        <v>1</v>
      </c>
      <c r="U1847" s="47">
        <v>0.5575748764175632</v>
      </c>
    </row>
    <row r="1848" spans="1:21" hidden="1" x14ac:dyDescent="0.25">
      <c r="A1848" s="469"/>
      <c r="B1848" s="2"/>
      <c r="C1848" s="2"/>
      <c r="D1848" s="49">
        <v>142214.19999999998</v>
      </c>
      <c r="E1848" s="49">
        <v>0</v>
      </c>
      <c r="F1848" s="49">
        <v>142214.19999999998</v>
      </c>
      <c r="G1848" s="49">
        <v>0</v>
      </c>
      <c r="H1848" s="49">
        <v>0</v>
      </c>
      <c r="I1848" s="49">
        <v>33205.599999999999</v>
      </c>
      <c r="J1848" s="49">
        <v>33205.599999999999</v>
      </c>
      <c r="K1848" s="49">
        <v>0</v>
      </c>
      <c r="L1848" s="49">
        <v>33205.599999999999</v>
      </c>
      <c r="M1848" s="49">
        <v>0</v>
      </c>
      <c r="N1848" s="49">
        <v>0</v>
      </c>
      <c r="O1848" s="49">
        <v>25590</v>
      </c>
      <c r="P1848" s="49">
        <v>0</v>
      </c>
      <c r="Q1848" s="49">
        <v>25590</v>
      </c>
      <c r="R1848" s="49">
        <v>0</v>
      </c>
      <c r="S1848" s="49">
        <v>0</v>
      </c>
      <c r="T1848" s="47">
        <v>1</v>
      </c>
      <c r="U1848" s="47">
        <v>0.77065314284337583</v>
      </c>
    </row>
    <row r="1849" spans="1:21" hidden="1" x14ac:dyDescent="0.25">
      <c r="A1849" s="469"/>
      <c r="B1849" s="2"/>
      <c r="C1849" s="2"/>
      <c r="D1849" s="49">
        <v>15006.9</v>
      </c>
      <c r="E1849" s="49">
        <v>0</v>
      </c>
      <c r="F1849" s="49">
        <v>15006.9</v>
      </c>
      <c r="G1849" s="49">
        <v>0</v>
      </c>
      <c r="H1849" s="49">
        <v>0</v>
      </c>
      <c r="I1849" s="49">
        <v>3818.5</v>
      </c>
      <c r="J1849" s="49">
        <v>3818.5</v>
      </c>
      <c r="K1849" s="49">
        <v>0</v>
      </c>
      <c r="L1849" s="49">
        <v>3818.5</v>
      </c>
      <c r="M1849" s="49">
        <v>0</v>
      </c>
      <c r="N1849" s="49">
        <v>0</v>
      </c>
      <c r="O1849" s="49">
        <v>2422.1</v>
      </c>
      <c r="P1849" s="49">
        <v>0</v>
      </c>
      <c r="Q1849" s="49">
        <v>2422.1</v>
      </c>
      <c r="R1849" s="49">
        <v>0</v>
      </c>
      <c r="S1849" s="49">
        <v>0</v>
      </c>
      <c r="T1849" s="47">
        <v>1</v>
      </c>
      <c r="U1849" s="47">
        <v>0.63430666492078036</v>
      </c>
    </row>
    <row r="1850" spans="1:21" hidden="1" x14ac:dyDescent="0.25">
      <c r="A1850" s="469"/>
      <c r="B1850" s="2"/>
      <c r="C1850" s="2"/>
      <c r="D1850" s="49">
        <v>17616.8</v>
      </c>
      <c r="E1850" s="49">
        <v>0</v>
      </c>
      <c r="F1850" s="49">
        <v>17616.8</v>
      </c>
      <c r="G1850" s="49">
        <v>0</v>
      </c>
      <c r="H1850" s="49">
        <v>0</v>
      </c>
      <c r="I1850" s="49">
        <v>4156.3999999999996</v>
      </c>
      <c r="J1850" s="49">
        <v>4156.3999999999996</v>
      </c>
      <c r="K1850" s="49">
        <v>0</v>
      </c>
      <c r="L1850" s="49">
        <v>4156.3999999999996</v>
      </c>
      <c r="M1850" s="49">
        <v>0</v>
      </c>
      <c r="N1850" s="49">
        <v>0</v>
      </c>
      <c r="O1850" s="49">
        <v>3107.2</v>
      </c>
      <c r="P1850" s="49">
        <v>0</v>
      </c>
      <c r="Q1850" s="49">
        <v>3107.2</v>
      </c>
      <c r="R1850" s="49">
        <v>0</v>
      </c>
      <c r="S1850" s="49">
        <v>0</v>
      </c>
      <c r="T1850" s="47">
        <v>1</v>
      </c>
      <c r="U1850" s="47">
        <v>0.74757001251082666</v>
      </c>
    </row>
    <row r="1851" spans="1:21" hidden="1" x14ac:dyDescent="0.25">
      <c r="A1851" s="469"/>
      <c r="B1851" s="2"/>
      <c r="C1851" s="2"/>
      <c r="D1851" s="49">
        <v>15295.3</v>
      </c>
      <c r="E1851" s="49">
        <v>0</v>
      </c>
      <c r="F1851" s="49">
        <v>15295.3</v>
      </c>
      <c r="G1851" s="49">
        <v>0</v>
      </c>
      <c r="H1851" s="49">
        <v>0</v>
      </c>
      <c r="I1851" s="49">
        <v>3544.8</v>
      </c>
      <c r="J1851" s="49">
        <v>3544.8</v>
      </c>
      <c r="K1851" s="49">
        <v>0</v>
      </c>
      <c r="L1851" s="49">
        <v>3544.8</v>
      </c>
      <c r="M1851" s="49">
        <v>0</v>
      </c>
      <c r="N1851" s="49">
        <v>0</v>
      </c>
      <c r="O1851" s="49">
        <v>2349.1999999999998</v>
      </c>
      <c r="P1851" s="49">
        <v>0</v>
      </c>
      <c r="Q1851" s="49">
        <v>2349.1999999999998</v>
      </c>
      <c r="R1851" s="49">
        <v>0</v>
      </c>
      <c r="S1851" s="49">
        <v>0</v>
      </c>
      <c r="T1851" s="47">
        <v>1</v>
      </c>
      <c r="U1851" s="47">
        <v>0.66271721958925744</v>
      </c>
    </row>
    <row r="1852" spans="1:21" hidden="1" x14ac:dyDescent="0.25">
      <c r="A1852" s="469"/>
      <c r="B1852" s="2"/>
      <c r="C1852" s="2"/>
      <c r="D1852" s="49">
        <v>12264.4</v>
      </c>
      <c r="E1852" s="49">
        <v>0</v>
      </c>
      <c r="F1852" s="49">
        <v>12264.4</v>
      </c>
      <c r="G1852" s="49">
        <v>0</v>
      </c>
      <c r="H1852" s="49">
        <v>0</v>
      </c>
      <c r="I1852" s="49">
        <v>2874.5</v>
      </c>
      <c r="J1852" s="49">
        <v>2874.5</v>
      </c>
      <c r="K1852" s="49">
        <v>0</v>
      </c>
      <c r="L1852" s="49">
        <v>2874.5</v>
      </c>
      <c r="M1852" s="49">
        <v>0</v>
      </c>
      <c r="N1852" s="49">
        <v>0</v>
      </c>
      <c r="O1852" s="49">
        <v>2441.5</v>
      </c>
      <c r="P1852" s="49">
        <v>0</v>
      </c>
      <c r="Q1852" s="49">
        <v>2441.5</v>
      </c>
      <c r="R1852" s="49">
        <v>0</v>
      </c>
      <c r="S1852" s="49">
        <v>0</v>
      </c>
      <c r="T1852" s="47">
        <v>1</v>
      </c>
      <c r="U1852" s="47">
        <v>0.84936510697512613</v>
      </c>
    </row>
    <row r="1853" spans="1:21" hidden="1" x14ac:dyDescent="0.25">
      <c r="A1853" s="469"/>
      <c r="B1853" s="2"/>
      <c r="C1853" s="2"/>
      <c r="D1853" s="49">
        <v>22596.5</v>
      </c>
      <c r="E1853" s="49">
        <v>0</v>
      </c>
      <c r="F1853" s="49">
        <v>22596.5</v>
      </c>
      <c r="G1853" s="49">
        <v>0</v>
      </c>
      <c r="H1853" s="49">
        <v>0</v>
      </c>
      <c r="I1853" s="49">
        <v>5181</v>
      </c>
      <c r="J1853" s="49">
        <v>5181</v>
      </c>
      <c r="K1853" s="49">
        <v>0</v>
      </c>
      <c r="L1853" s="49">
        <v>5181</v>
      </c>
      <c r="M1853" s="49">
        <v>0</v>
      </c>
      <c r="N1853" s="49">
        <v>0</v>
      </c>
      <c r="O1853" s="49">
        <v>4604.3999999999996</v>
      </c>
      <c r="P1853" s="49">
        <v>0</v>
      </c>
      <c r="Q1853" s="49">
        <v>4604.3999999999996</v>
      </c>
      <c r="R1853" s="49">
        <v>0</v>
      </c>
      <c r="S1853" s="49">
        <v>0</v>
      </c>
      <c r="T1853" s="47">
        <v>1</v>
      </c>
      <c r="U1853" s="47">
        <v>0.88870874348581352</v>
      </c>
    </row>
    <row r="1854" spans="1:21" hidden="1" x14ac:dyDescent="0.25">
      <c r="A1854" s="469"/>
      <c r="B1854" s="2"/>
      <c r="C1854" s="2"/>
      <c r="D1854" s="49">
        <v>25082.5</v>
      </c>
      <c r="E1854" s="49">
        <v>0</v>
      </c>
      <c r="F1854" s="49">
        <v>25082.5</v>
      </c>
      <c r="G1854" s="49">
        <v>0</v>
      </c>
      <c r="H1854" s="49">
        <v>0</v>
      </c>
      <c r="I1854" s="49">
        <v>5644.8</v>
      </c>
      <c r="J1854" s="49">
        <v>5644.8</v>
      </c>
      <c r="K1854" s="49">
        <v>0</v>
      </c>
      <c r="L1854" s="49">
        <v>5644.8</v>
      </c>
      <c r="M1854" s="49">
        <v>0</v>
      </c>
      <c r="N1854" s="49">
        <v>0</v>
      </c>
      <c r="O1854" s="49">
        <v>4361.1000000000004</v>
      </c>
      <c r="P1854" s="49">
        <v>0</v>
      </c>
      <c r="Q1854" s="49">
        <v>4361.1000000000004</v>
      </c>
      <c r="R1854" s="49">
        <v>0</v>
      </c>
      <c r="S1854" s="49">
        <v>0</v>
      </c>
      <c r="T1854" s="47">
        <v>1</v>
      </c>
      <c r="U1854" s="47">
        <v>0.77258715986394566</v>
      </c>
    </row>
    <row r="1855" spans="1:21" hidden="1" x14ac:dyDescent="0.25">
      <c r="A1855" s="469"/>
      <c r="B1855" s="2"/>
      <c r="C1855" s="2"/>
      <c r="D1855" s="49">
        <v>17985</v>
      </c>
      <c r="E1855" s="49">
        <v>0</v>
      </c>
      <c r="F1855" s="49">
        <v>17985</v>
      </c>
      <c r="G1855" s="49">
        <v>0</v>
      </c>
      <c r="H1855" s="49">
        <v>0</v>
      </c>
      <c r="I1855" s="49">
        <v>4286.6000000000004</v>
      </c>
      <c r="J1855" s="49">
        <v>4286.6000000000004</v>
      </c>
      <c r="K1855" s="49">
        <v>0</v>
      </c>
      <c r="L1855" s="49">
        <v>4286.6000000000004</v>
      </c>
      <c r="M1855" s="49">
        <v>0</v>
      </c>
      <c r="N1855" s="49">
        <v>0</v>
      </c>
      <c r="O1855" s="49">
        <v>3399.4</v>
      </c>
      <c r="P1855" s="49">
        <v>0</v>
      </c>
      <c r="Q1855" s="49">
        <v>3399.4</v>
      </c>
      <c r="R1855" s="49">
        <v>0</v>
      </c>
      <c r="S1855" s="49">
        <v>0</v>
      </c>
      <c r="T1855" s="47">
        <v>1</v>
      </c>
      <c r="U1855" s="47">
        <v>0.79302944058227964</v>
      </c>
    </row>
    <row r="1856" spans="1:21" hidden="1" x14ac:dyDescent="0.25">
      <c r="A1856" s="469"/>
      <c r="B1856" s="2"/>
      <c r="C1856" s="2"/>
      <c r="D1856" s="49">
        <v>16366.8</v>
      </c>
      <c r="E1856" s="49">
        <v>0</v>
      </c>
      <c r="F1856" s="49">
        <v>16366.8</v>
      </c>
      <c r="G1856" s="49">
        <v>0</v>
      </c>
      <c r="H1856" s="49">
        <v>0</v>
      </c>
      <c r="I1856" s="49">
        <v>3699</v>
      </c>
      <c r="J1856" s="49">
        <v>3699</v>
      </c>
      <c r="K1856" s="49">
        <v>0</v>
      </c>
      <c r="L1856" s="49">
        <v>3699</v>
      </c>
      <c r="M1856" s="49">
        <v>0</v>
      </c>
      <c r="N1856" s="49">
        <v>0</v>
      </c>
      <c r="O1856" s="49">
        <v>2905.1</v>
      </c>
      <c r="P1856" s="49">
        <v>0</v>
      </c>
      <c r="Q1856" s="49">
        <v>2905.1</v>
      </c>
      <c r="R1856" s="49">
        <v>0</v>
      </c>
      <c r="S1856" s="49">
        <v>0</v>
      </c>
      <c r="T1856" s="47">
        <v>1</v>
      </c>
      <c r="U1856" s="47">
        <v>0.78537442552041092</v>
      </c>
    </row>
    <row r="1857" spans="1:21" hidden="1" x14ac:dyDescent="0.25">
      <c r="A1857" s="469"/>
      <c r="B1857" s="2"/>
      <c r="C1857" s="2"/>
      <c r="D1857" s="49">
        <v>64090.7</v>
      </c>
      <c r="E1857" s="49">
        <v>0</v>
      </c>
      <c r="F1857" s="49">
        <v>64090.7</v>
      </c>
      <c r="G1857" s="49">
        <v>0</v>
      </c>
      <c r="H1857" s="49">
        <v>0</v>
      </c>
      <c r="I1857" s="49">
        <v>9370.4</v>
      </c>
      <c r="J1857" s="49">
        <v>9370.4</v>
      </c>
      <c r="K1857" s="49">
        <v>0</v>
      </c>
      <c r="L1857" s="49">
        <v>9370.4</v>
      </c>
      <c r="M1857" s="49">
        <v>0</v>
      </c>
      <c r="N1857" s="49">
        <v>0</v>
      </c>
      <c r="O1857" s="49">
        <v>6708.9</v>
      </c>
      <c r="P1857" s="49">
        <v>0</v>
      </c>
      <c r="Q1857" s="49">
        <v>6708.9</v>
      </c>
      <c r="R1857" s="49">
        <v>0</v>
      </c>
      <c r="S1857" s="49">
        <v>0</v>
      </c>
      <c r="T1857" s="47">
        <v>1</v>
      </c>
      <c r="U1857" s="47">
        <v>0.71596730128916586</v>
      </c>
    </row>
    <row r="1858" spans="1:21" hidden="1" x14ac:dyDescent="0.25">
      <c r="A1858" s="469"/>
      <c r="B1858" s="2"/>
      <c r="C1858" s="2"/>
      <c r="D1858" s="49">
        <v>89872.6</v>
      </c>
      <c r="E1858" s="49">
        <v>0</v>
      </c>
      <c r="F1858" s="49">
        <v>89872.6</v>
      </c>
      <c r="G1858" s="49">
        <v>0</v>
      </c>
      <c r="H1858" s="49">
        <v>0</v>
      </c>
      <c r="I1858" s="49">
        <v>15409.8</v>
      </c>
      <c r="J1858" s="49">
        <v>15409.8</v>
      </c>
      <c r="K1858" s="49">
        <v>0</v>
      </c>
      <c r="L1858" s="49">
        <v>15409.8</v>
      </c>
      <c r="M1858" s="49">
        <v>0</v>
      </c>
      <c r="N1858" s="49">
        <v>0</v>
      </c>
      <c r="O1858" s="49">
        <v>9216</v>
      </c>
      <c r="P1858" s="49">
        <v>0</v>
      </c>
      <c r="Q1858" s="49">
        <v>9216</v>
      </c>
      <c r="R1858" s="49">
        <v>0</v>
      </c>
      <c r="S1858" s="49">
        <v>0</v>
      </c>
      <c r="T1858" s="47">
        <v>1</v>
      </c>
      <c r="U1858" s="47">
        <v>0.59806097418525872</v>
      </c>
    </row>
    <row r="1859" spans="1:21" hidden="1" x14ac:dyDescent="0.25">
      <c r="A1859" s="469"/>
      <c r="B1859" s="2"/>
      <c r="C1859" s="2"/>
      <c r="D1859" s="49">
        <v>40661.800000000003</v>
      </c>
      <c r="E1859" s="49">
        <v>0</v>
      </c>
      <c r="F1859" s="49">
        <v>40661.800000000003</v>
      </c>
      <c r="G1859" s="49">
        <v>0</v>
      </c>
      <c r="H1859" s="49">
        <v>0</v>
      </c>
      <c r="I1859" s="49">
        <v>10340</v>
      </c>
      <c r="J1859" s="49">
        <v>10340</v>
      </c>
      <c r="K1859" s="49">
        <v>0</v>
      </c>
      <c r="L1859" s="49">
        <v>10340</v>
      </c>
      <c r="M1859" s="49">
        <v>0</v>
      </c>
      <c r="N1859" s="49">
        <v>0</v>
      </c>
      <c r="O1859" s="49">
        <v>8599.2999999999993</v>
      </c>
      <c r="P1859" s="49">
        <v>0</v>
      </c>
      <c r="Q1859" s="49">
        <v>8599.2999999999993</v>
      </c>
      <c r="R1859" s="49">
        <v>0</v>
      </c>
      <c r="S1859" s="49">
        <v>0</v>
      </c>
      <c r="T1859" s="47">
        <v>1</v>
      </c>
      <c r="U1859" s="47">
        <v>0.83165377176015465</v>
      </c>
    </row>
    <row r="1860" spans="1:21" hidden="1" x14ac:dyDescent="0.25">
      <c r="A1860" s="469"/>
      <c r="B1860" s="2"/>
      <c r="C1860" s="2"/>
      <c r="D1860" s="49">
        <v>51735.6</v>
      </c>
      <c r="E1860" s="49">
        <v>0</v>
      </c>
      <c r="F1860" s="49">
        <v>51735.6</v>
      </c>
      <c r="G1860" s="49">
        <v>0</v>
      </c>
      <c r="H1860" s="49">
        <v>0</v>
      </c>
      <c r="I1860" s="49">
        <v>9913.7999999999993</v>
      </c>
      <c r="J1860" s="49">
        <v>9913.7999999999993</v>
      </c>
      <c r="K1860" s="49">
        <v>0</v>
      </c>
      <c r="L1860" s="49">
        <v>9913.7999999999993</v>
      </c>
      <c r="M1860" s="49">
        <v>0</v>
      </c>
      <c r="N1860" s="49">
        <v>0</v>
      </c>
      <c r="O1860" s="49">
        <v>6264.1</v>
      </c>
      <c r="P1860" s="49">
        <v>0</v>
      </c>
      <c r="Q1860" s="49">
        <v>6264.1</v>
      </c>
      <c r="R1860" s="49">
        <v>0</v>
      </c>
      <c r="S1860" s="49">
        <v>0</v>
      </c>
      <c r="T1860" s="47">
        <v>1</v>
      </c>
      <c r="U1860" s="47">
        <v>0.63185660392584087</v>
      </c>
    </row>
    <row r="1861" spans="1:21" hidden="1" x14ac:dyDescent="0.25">
      <c r="A1861" s="469"/>
      <c r="B1861" s="2"/>
      <c r="C1861" s="2"/>
      <c r="D1861" s="49">
        <v>5913.9</v>
      </c>
      <c r="E1861" s="49">
        <v>0</v>
      </c>
      <c r="F1861" s="49">
        <v>5913.9</v>
      </c>
      <c r="G1861" s="49">
        <v>0</v>
      </c>
      <c r="H1861" s="49">
        <v>0</v>
      </c>
      <c r="I1861" s="49">
        <v>3382</v>
      </c>
      <c r="J1861" s="49">
        <v>3382</v>
      </c>
      <c r="K1861" s="49">
        <v>0</v>
      </c>
      <c r="L1861" s="49">
        <v>3382</v>
      </c>
      <c r="M1861" s="49">
        <v>0</v>
      </c>
      <c r="N1861" s="49">
        <v>0</v>
      </c>
      <c r="O1861" s="49">
        <v>1260.2</v>
      </c>
      <c r="P1861" s="49">
        <v>0</v>
      </c>
      <c r="Q1861" s="49">
        <v>1260.2</v>
      </c>
      <c r="R1861" s="49">
        <v>0</v>
      </c>
      <c r="S1861" s="49">
        <v>0</v>
      </c>
      <c r="T1861" s="47">
        <v>1</v>
      </c>
      <c r="U1861" s="47">
        <v>0.37261975162625666</v>
      </c>
    </row>
    <row r="1862" spans="1:21" hidden="1" x14ac:dyDescent="0.25">
      <c r="A1862" s="470"/>
      <c r="B1862" s="2"/>
      <c r="C1862" s="2"/>
      <c r="D1862" s="49">
        <v>548474.50000000012</v>
      </c>
      <c r="E1862" s="49">
        <v>0</v>
      </c>
      <c r="F1862" s="49">
        <v>548474.50000000012</v>
      </c>
      <c r="G1862" s="49">
        <v>0</v>
      </c>
      <c r="H1862" s="49">
        <v>0</v>
      </c>
      <c r="I1862" s="49">
        <v>115731.1</v>
      </c>
      <c r="J1862" s="49">
        <v>115731.1</v>
      </c>
      <c r="K1862" s="49">
        <v>0</v>
      </c>
      <c r="L1862" s="49">
        <v>115731.1</v>
      </c>
      <c r="M1862" s="49">
        <v>0</v>
      </c>
      <c r="N1862" s="49">
        <v>0</v>
      </c>
      <c r="O1862" s="49">
        <v>86452.900000000009</v>
      </c>
      <c r="P1862" s="49">
        <v>0</v>
      </c>
      <c r="Q1862" s="49">
        <v>86452.900000000009</v>
      </c>
      <c r="R1862" s="49">
        <v>0</v>
      </c>
      <c r="S1862" s="49">
        <v>0</v>
      </c>
      <c r="T1862" s="47">
        <v>1</v>
      </c>
      <c r="U1862" s="47">
        <v>0.74701527938471168</v>
      </c>
    </row>
    <row r="1863" spans="1:21" ht="67.5" hidden="1" x14ac:dyDescent="0.25">
      <c r="A1863" s="8" t="s">
        <v>1184</v>
      </c>
      <c r="B1863" s="2"/>
      <c r="C1863" s="2"/>
      <c r="D1863" s="49">
        <v>10793.7</v>
      </c>
      <c r="E1863" s="49">
        <v>0</v>
      </c>
      <c r="F1863" s="49">
        <v>10793.7</v>
      </c>
      <c r="G1863" s="49">
        <v>0</v>
      </c>
      <c r="H1863" s="49">
        <v>0</v>
      </c>
      <c r="I1863" s="49">
        <v>0</v>
      </c>
      <c r="J1863" s="49">
        <v>0</v>
      </c>
      <c r="K1863" s="49">
        <v>0</v>
      </c>
      <c r="L1863" s="49">
        <v>0</v>
      </c>
      <c r="M1863" s="49">
        <v>0</v>
      </c>
      <c r="N1863" s="49">
        <v>0</v>
      </c>
      <c r="O1863" s="49">
        <v>0</v>
      </c>
      <c r="P1863" s="49">
        <v>0</v>
      </c>
      <c r="Q1863" s="49">
        <v>0</v>
      </c>
      <c r="R1863" s="49">
        <v>0</v>
      </c>
      <c r="S1863" s="49">
        <v>0</v>
      </c>
      <c r="T1863" s="47"/>
      <c r="U1863" s="47"/>
    </row>
    <row r="1864" spans="1:21" ht="45" hidden="1" x14ac:dyDescent="0.25">
      <c r="A1864" s="8" t="s">
        <v>1185</v>
      </c>
      <c r="B1864" s="2"/>
      <c r="C1864" s="2"/>
      <c r="D1864" s="49">
        <v>0</v>
      </c>
      <c r="E1864" s="49">
        <v>0</v>
      </c>
      <c r="F1864" s="49">
        <v>0</v>
      </c>
      <c r="G1864" s="49">
        <v>0</v>
      </c>
      <c r="H1864" s="49">
        <v>0</v>
      </c>
      <c r="I1864" s="49">
        <v>0</v>
      </c>
      <c r="J1864" s="49">
        <v>0</v>
      </c>
      <c r="K1864" s="49">
        <v>0</v>
      </c>
      <c r="L1864" s="49">
        <v>0</v>
      </c>
      <c r="M1864" s="49">
        <v>0</v>
      </c>
      <c r="N1864" s="49">
        <v>0</v>
      </c>
      <c r="O1864" s="49">
        <v>0</v>
      </c>
      <c r="P1864" s="49">
        <v>0</v>
      </c>
      <c r="Q1864" s="49">
        <v>0</v>
      </c>
      <c r="R1864" s="49">
        <v>0</v>
      </c>
      <c r="S1864" s="49">
        <v>0</v>
      </c>
      <c r="T1864" s="47"/>
      <c r="U1864" s="47"/>
    </row>
    <row r="1865" spans="1:21" ht="33.75" hidden="1" x14ac:dyDescent="0.25">
      <c r="A1865" s="8" t="s">
        <v>1186</v>
      </c>
      <c r="B1865" s="2"/>
      <c r="C1865" s="2"/>
      <c r="D1865" s="49">
        <v>0</v>
      </c>
      <c r="E1865" s="49">
        <v>0</v>
      </c>
      <c r="F1865" s="49">
        <v>0</v>
      </c>
      <c r="G1865" s="49">
        <v>0</v>
      </c>
      <c r="H1865" s="49">
        <v>0</v>
      </c>
      <c r="I1865" s="49">
        <v>0</v>
      </c>
      <c r="J1865" s="49">
        <v>0</v>
      </c>
      <c r="K1865" s="49">
        <v>0</v>
      </c>
      <c r="L1865" s="49">
        <v>0</v>
      </c>
      <c r="M1865" s="49">
        <v>0</v>
      </c>
      <c r="N1865" s="49">
        <v>0</v>
      </c>
      <c r="O1865" s="49">
        <v>0</v>
      </c>
      <c r="P1865" s="49">
        <v>0</v>
      </c>
      <c r="Q1865" s="49">
        <v>0</v>
      </c>
      <c r="R1865" s="49">
        <v>0</v>
      </c>
      <c r="S1865" s="49">
        <v>0</v>
      </c>
      <c r="T1865" s="47"/>
      <c r="U1865" s="47"/>
    </row>
    <row r="1866" spans="1:21" ht="67.5" hidden="1" x14ac:dyDescent="0.25">
      <c r="A1866" s="381" t="s">
        <v>1187</v>
      </c>
      <c r="B1866" s="2"/>
      <c r="C1866" s="2"/>
      <c r="D1866" s="49">
        <v>0</v>
      </c>
      <c r="E1866" s="49">
        <v>0</v>
      </c>
      <c r="F1866" s="49">
        <v>0</v>
      </c>
      <c r="G1866" s="49">
        <v>0</v>
      </c>
      <c r="H1866" s="49">
        <v>0</v>
      </c>
      <c r="I1866" s="49">
        <v>0</v>
      </c>
      <c r="J1866" s="49">
        <v>0</v>
      </c>
      <c r="K1866" s="49">
        <v>0</v>
      </c>
      <c r="L1866" s="49">
        <v>0</v>
      </c>
      <c r="M1866" s="49">
        <v>0</v>
      </c>
      <c r="N1866" s="49">
        <v>0</v>
      </c>
      <c r="O1866" s="49">
        <v>0</v>
      </c>
      <c r="P1866" s="49">
        <v>0</v>
      </c>
      <c r="Q1866" s="49">
        <v>0</v>
      </c>
      <c r="R1866" s="49">
        <v>0</v>
      </c>
      <c r="S1866" s="49">
        <v>0</v>
      </c>
      <c r="T1866" s="47"/>
      <c r="U1866" s="47"/>
    </row>
    <row r="1867" spans="1:21" hidden="1" x14ac:dyDescent="0.25">
      <c r="A1867" s="2" t="s">
        <v>1156</v>
      </c>
      <c r="B1867" s="2"/>
      <c r="C1867" s="2"/>
      <c r="D1867" s="49">
        <v>573499.10000000009</v>
      </c>
      <c r="E1867" s="49">
        <v>0</v>
      </c>
      <c r="F1867" s="49">
        <v>573499.10000000009</v>
      </c>
      <c r="G1867" s="49">
        <v>0</v>
      </c>
      <c r="H1867" s="49">
        <v>0</v>
      </c>
      <c r="I1867" s="49">
        <v>115731.1</v>
      </c>
      <c r="J1867" s="49">
        <v>115731.1</v>
      </c>
      <c r="K1867" s="49">
        <v>0</v>
      </c>
      <c r="L1867" s="49">
        <v>115731.1</v>
      </c>
      <c r="M1867" s="49">
        <v>0</v>
      </c>
      <c r="N1867" s="49">
        <v>0</v>
      </c>
      <c r="O1867" s="49">
        <v>86452.900000000009</v>
      </c>
      <c r="P1867" s="49">
        <v>0</v>
      </c>
      <c r="Q1867" s="49">
        <v>86452.900000000009</v>
      </c>
      <c r="R1867" s="49">
        <v>0</v>
      </c>
      <c r="S1867" s="49">
        <v>0</v>
      </c>
      <c r="T1867" s="47">
        <v>1</v>
      </c>
      <c r="U1867" s="47">
        <v>0.74701527938471168</v>
      </c>
    </row>
    <row r="1868" spans="1:21" hidden="1" x14ac:dyDescent="0.25">
      <c r="A1868" s="459" t="s">
        <v>1188</v>
      </c>
      <c r="B1868" s="460"/>
      <c r="C1868" s="460"/>
      <c r="D1868" s="460"/>
      <c r="E1868" s="460"/>
      <c r="F1868" s="460"/>
      <c r="G1868" s="460"/>
      <c r="H1868" s="460"/>
      <c r="I1868" s="460"/>
      <c r="J1868" s="460"/>
      <c r="K1868" s="460"/>
      <c r="L1868" s="460"/>
      <c r="M1868" s="460"/>
      <c r="N1868" s="460"/>
      <c r="O1868" s="460"/>
      <c r="P1868" s="460"/>
      <c r="Q1868" s="460"/>
      <c r="R1868" s="460"/>
      <c r="S1868" s="460"/>
      <c r="T1868" s="460"/>
      <c r="U1868" s="461"/>
    </row>
    <row r="1869" spans="1:21" ht="33.75" hidden="1" x14ac:dyDescent="0.25">
      <c r="A1869" s="8" t="s">
        <v>1189</v>
      </c>
      <c r="B1869" s="2"/>
      <c r="C1869" s="2"/>
      <c r="D1869" s="49">
        <v>1080.4000000000001</v>
      </c>
      <c r="E1869" s="49">
        <v>0</v>
      </c>
      <c r="F1869" s="49">
        <v>1080.4000000000001</v>
      </c>
      <c r="G1869" s="49">
        <v>0</v>
      </c>
      <c r="H1869" s="49">
        <v>0</v>
      </c>
      <c r="I1869" s="49">
        <v>211.2</v>
      </c>
      <c r="J1869" s="49">
        <v>211.2</v>
      </c>
      <c r="K1869" s="49">
        <v>0</v>
      </c>
      <c r="L1869" s="49">
        <v>211.2</v>
      </c>
      <c r="M1869" s="49">
        <v>0</v>
      </c>
      <c r="N1869" s="49">
        <v>0</v>
      </c>
      <c r="O1869" s="49">
        <v>0</v>
      </c>
      <c r="P1869" s="49">
        <v>0</v>
      </c>
      <c r="Q1869" s="49">
        <v>0</v>
      </c>
      <c r="R1869" s="49">
        <v>0</v>
      </c>
      <c r="S1869" s="49">
        <v>0</v>
      </c>
      <c r="T1869" s="47">
        <v>1</v>
      </c>
      <c r="U1869" s="47">
        <v>0</v>
      </c>
    </row>
    <row r="1870" spans="1:21" hidden="1" x14ac:dyDescent="0.25">
      <c r="A1870" s="2" t="s">
        <v>1156</v>
      </c>
      <c r="B1870" s="2"/>
      <c r="C1870" s="2"/>
      <c r="D1870" s="49">
        <v>1080.4000000000001</v>
      </c>
      <c r="E1870" s="49">
        <v>0</v>
      </c>
      <c r="F1870" s="49">
        <v>1080.4000000000001</v>
      </c>
      <c r="G1870" s="49">
        <v>0</v>
      </c>
      <c r="H1870" s="49">
        <v>0</v>
      </c>
      <c r="I1870" s="49">
        <v>211.2</v>
      </c>
      <c r="J1870" s="49">
        <v>211.2</v>
      </c>
      <c r="K1870" s="49">
        <v>0</v>
      </c>
      <c r="L1870" s="49">
        <v>211.2</v>
      </c>
      <c r="M1870" s="49">
        <v>0</v>
      </c>
      <c r="N1870" s="49">
        <v>0</v>
      </c>
      <c r="O1870" s="49">
        <v>0</v>
      </c>
      <c r="P1870" s="49">
        <v>0</v>
      </c>
      <c r="Q1870" s="49">
        <v>0</v>
      </c>
      <c r="R1870" s="49">
        <v>0</v>
      </c>
      <c r="S1870" s="49">
        <v>0</v>
      </c>
      <c r="T1870" s="47">
        <v>1</v>
      </c>
      <c r="U1870" s="47">
        <v>0</v>
      </c>
    </row>
    <row r="1871" spans="1:21" x14ac:dyDescent="0.25">
      <c r="A1871" s="8" t="s">
        <v>1190</v>
      </c>
      <c r="B1871" s="2"/>
      <c r="C1871" s="2"/>
      <c r="D1871" s="49">
        <v>586611.80000000016</v>
      </c>
      <c r="E1871" s="49">
        <v>284</v>
      </c>
      <c r="F1871" s="49">
        <v>586327.80000000016</v>
      </c>
      <c r="G1871" s="49">
        <v>0</v>
      </c>
      <c r="H1871" s="49">
        <v>0</v>
      </c>
      <c r="I1871" s="49">
        <v>121061</v>
      </c>
      <c r="J1871" s="49">
        <v>121061</v>
      </c>
      <c r="K1871" s="49">
        <v>0</v>
      </c>
      <c r="L1871" s="49">
        <v>121061</v>
      </c>
      <c r="M1871" s="49">
        <v>0</v>
      </c>
      <c r="N1871" s="49">
        <v>0</v>
      </c>
      <c r="O1871" s="49">
        <v>90265.1</v>
      </c>
      <c r="P1871" s="49">
        <v>0</v>
      </c>
      <c r="Q1871" s="49">
        <v>90265.1</v>
      </c>
      <c r="R1871" s="49">
        <v>0</v>
      </c>
      <c r="S1871" s="49">
        <v>0</v>
      </c>
      <c r="T1871" s="47">
        <v>1</v>
      </c>
      <c r="U1871" s="47">
        <v>0.74561667258654729</v>
      </c>
    </row>
    <row r="1872" spans="1:21" x14ac:dyDescent="0.25">
      <c r="A1872" s="459" t="s">
        <v>1191</v>
      </c>
      <c r="B1872" s="460"/>
      <c r="C1872" s="460"/>
      <c r="D1872" s="460"/>
      <c r="E1872" s="460"/>
      <c r="F1872" s="460"/>
      <c r="G1872" s="460"/>
      <c r="H1872" s="460"/>
      <c r="I1872" s="460"/>
      <c r="J1872" s="460"/>
      <c r="K1872" s="460"/>
      <c r="L1872" s="460"/>
      <c r="M1872" s="460"/>
      <c r="N1872" s="460"/>
      <c r="O1872" s="460"/>
      <c r="P1872" s="460"/>
      <c r="Q1872" s="460"/>
      <c r="R1872" s="460"/>
      <c r="S1872" s="460"/>
      <c r="T1872" s="460"/>
      <c r="U1872" s="461"/>
    </row>
    <row r="1873" spans="1:21" hidden="1" x14ac:dyDescent="0.25">
      <c r="A1873" s="459" t="s">
        <v>1192</v>
      </c>
      <c r="B1873" s="460"/>
      <c r="C1873" s="460"/>
      <c r="D1873" s="460"/>
      <c r="E1873" s="460"/>
      <c r="F1873" s="460"/>
      <c r="G1873" s="460"/>
      <c r="H1873" s="460"/>
      <c r="I1873" s="460"/>
      <c r="J1873" s="460"/>
      <c r="K1873" s="460"/>
      <c r="L1873" s="460"/>
      <c r="M1873" s="460"/>
      <c r="N1873" s="460"/>
      <c r="O1873" s="460"/>
      <c r="P1873" s="460"/>
      <c r="Q1873" s="460"/>
      <c r="R1873" s="460"/>
      <c r="S1873" s="460"/>
      <c r="T1873" s="460"/>
      <c r="U1873" s="461"/>
    </row>
    <row r="1874" spans="1:21" ht="45" hidden="1" x14ac:dyDescent="0.25">
      <c r="A1874" s="8" t="s">
        <v>1193</v>
      </c>
      <c r="B1874" s="320"/>
      <c r="C1874" s="320"/>
      <c r="D1874" s="49">
        <v>0</v>
      </c>
      <c r="E1874" s="49">
        <v>0</v>
      </c>
      <c r="F1874" s="49">
        <v>0</v>
      </c>
      <c r="G1874" s="49">
        <v>0</v>
      </c>
      <c r="H1874" s="49">
        <v>0</v>
      </c>
      <c r="I1874" s="49">
        <v>0</v>
      </c>
      <c r="J1874" s="49">
        <v>0</v>
      </c>
      <c r="K1874" s="49">
        <v>0</v>
      </c>
      <c r="L1874" s="49">
        <v>0</v>
      </c>
      <c r="M1874" s="49">
        <v>0</v>
      </c>
      <c r="N1874" s="49">
        <v>0</v>
      </c>
      <c r="O1874" s="49">
        <v>0</v>
      </c>
      <c r="P1874" s="49">
        <v>0</v>
      </c>
      <c r="Q1874" s="49">
        <v>0</v>
      </c>
      <c r="R1874" s="49">
        <v>0</v>
      </c>
      <c r="S1874" s="49">
        <v>0</v>
      </c>
      <c r="T1874" s="47"/>
      <c r="U1874" s="47"/>
    </row>
    <row r="1875" spans="1:21" ht="56.25" hidden="1" x14ac:dyDescent="0.25">
      <c r="A1875" s="8" t="s">
        <v>1194</v>
      </c>
      <c r="B1875" s="320"/>
      <c r="C1875" s="320"/>
      <c r="D1875" s="49">
        <v>1645.3</v>
      </c>
      <c r="E1875" s="49">
        <v>1645.3</v>
      </c>
      <c r="F1875" s="49">
        <v>0</v>
      </c>
      <c r="G1875" s="49">
        <v>0</v>
      </c>
      <c r="H1875" s="49">
        <v>0</v>
      </c>
      <c r="I1875" s="49">
        <v>0</v>
      </c>
      <c r="J1875" s="49">
        <v>0</v>
      </c>
      <c r="K1875" s="49">
        <v>0</v>
      </c>
      <c r="L1875" s="49">
        <v>0</v>
      </c>
      <c r="M1875" s="49">
        <v>0</v>
      </c>
      <c r="N1875" s="49">
        <v>0</v>
      </c>
      <c r="O1875" s="49">
        <v>0</v>
      </c>
      <c r="P1875" s="49">
        <v>0</v>
      </c>
      <c r="Q1875" s="49">
        <v>0</v>
      </c>
      <c r="R1875" s="49">
        <v>0</v>
      </c>
      <c r="S1875" s="49">
        <v>0</v>
      </c>
      <c r="T1875" s="47"/>
      <c r="U1875" s="47"/>
    </row>
    <row r="1876" spans="1:21" ht="33.75" hidden="1" x14ac:dyDescent="0.25">
      <c r="A1876" s="8" t="s">
        <v>1195</v>
      </c>
      <c r="B1876" s="320"/>
      <c r="C1876" s="320"/>
      <c r="D1876" s="49">
        <v>128</v>
      </c>
      <c r="E1876" s="49">
        <v>0</v>
      </c>
      <c r="F1876" s="49">
        <v>128</v>
      </c>
      <c r="G1876" s="49">
        <v>0</v>
      </c>
      <c r="H1876" s="49">
        <v>0</v>
      </c>
      <c r="I1876" s="49">
        <v>32</v>
      </c>
      <c r="J1876" s="49">
        <v>32</v>
      </c>
      <c r="K1876" s="49">
        <v>0</v>
      </c>
      <c r="L1876" s="49">
        <v>32</v>
      </c>
      <c r="M1876" s="49">
        <v>0</v>
      </c>
      <c r="N1876" s="49">
        <v>0</v>
      </c>
      <c r="O1876" s="49">
        <v>1.4</v>
      </c>
      <c r="P1876" s="49">
        <v>0</v>
      </c>
      <c r="Q1876" s="49">
        <v>1.4</v>
      </c>
      <c r="R1876" s="49">
        <v>0</v>
      </c>
      <c r="S1876" s="49">
        <v>0</v>
      </c>
      <c r="T1876" s="47">
        <v>1</v>
      </c>
      <c r="U1876" s="47">
        <v>4.3749999999999997E-2</v>
      </c>
    </row>
    <row r="1877" spans="1:21" hidden="1" x14ac:dyDescent="0.25">
      <c r="A1877" s="2" t="s">
        <v>1156</v>
      </c>
      <c r="B1877" s="320"/>
      <c r="C1877" s="320"/>
      <c r="D1877" s="49">
        <v>1773.3</v>
      </c>
      <c r="E1877" s="49">
        <v>1645.3</v>
      </c>
      <c r="F1877" s="49">
        <v>128</v>
      </c>
      <c r="G1877" s="49">
        <v>0</v>
      </c>
      <c r="H1877" s="49">
        <v>0</v>
      </c>
      <c r="I1877" s="49">
        <v>32</v>
      </c>
      <c r="J1877" s="49">
        <v>32</v>
      </c>
      <c r="K1877" s="49">
        <v>0</v>
      </c>
      <c r="L1877" s="49">
        <v>32</v>
      </c>
      <c r="M1877" s="49">
        <v>0</v>
      </c>
      <c r="N1877" s="49">
        <v>0</v>
      </c>
      <c r="O1877" s="49">
        <v>1.4</v>
      </c>
      <c r="P1877" s="49">
        <v>0</v>
      </c>
      <c r="Q1877" s="49">
        <v>1.4</v>
      </c>
      <c r="R1877" s="49">
        <v>0</v>
      </c>
      <c r="S1877" s="49">
        <v>0</v>
      </c>
      <c r="T1877" s="47">
        <v>1</v>
      </c>
      <c r="U1877" s="47">
        <v>4.3749999999999997E-2</v>
      </c>
    </row>
    <row r="1878" spans="1:21" hidden="1" x14ac:dyDescent="0.25">
      <c r="A1878" s="459" t="s">
        <v>1196</v>
      </c>
      <c r="B1878" s="460"/>
      <c r="C1878" s="460"/>
      <c r="D1878" s="460"/>
      <c r="E1878" s="460"/>
      <c r="F1878" s="460"/>
      <c r="G1878" s="460"/>
      <c r="H1878" s="460"/>
      <c r="I1878" s="460"/>
      <c r="J1878" s="460"/>
      <c r="K1878" s="460"/>
      <c r="L1878" s="460"/>
      <c r="M1878" s="460"/>
      <c r="N1878" s="460"/>
      <c r="O1878" s="460"/>
      <c r="P1878" s="460"/>
      <c r="Q1878" s="460"/>
      <c r="R1878" s="460"/>
      <c r="S1878" s="460"/>
      <c r="T1878" s="460"/>
      <c r="U1878" s="461"/>
    </row>
    <row r="1879" spans="1:21" ht="45" hidden="1" x14ac:dyDescent="0.25">
      <c r="A1879" s="8" t="s">
        <v>1197</v>
      </c>
      <c r="B1879" s="383"/>
      <c r="C1879" s="383"/>
      <c r="D1879" s="49">
        <v>91</v>
      </c>
      <c r="E1879" s="49">
        <v>0</v>
      </c>
      <c r="F1879" s="49">
        <v>91</v>
      </c>
      <c r="G1879" s="49">
        <v>0</v>
      </c>
      <c r="H1879" s="49">
        <v>0</v>
      </c>
      <c r="I1879" s="49">
        <v>91</v>
      </c>
      <c r="J1879" s="49">
        <v>91</v>
      </c>
      <c r="K1879" s="49">
        <v>0</v>
      </c>
      <c r="L1879" s="49">
        <v>91</v>
      </c>
      <c r="M1879" s="49">
        <v>0</v>
      </c>
      <c r="N1879" s="49">
        <v>0</v>
      </c>
      <c r="O1879" s="49">
        <v>0</v>
      </c>
      <c r="P1879" s="49">
        <v>0</v>
      </c>
      <c r="Q1879" s="49">
        <v>0</v>
      </c>
      <c r="R1879" s="49">
        <v>0</v>
      </c>
      <c r="S1879" s="49">
        <v>0</v>
      </c>
      <c r="T1879" s="47">
        <v>1</v>
      </c>
      <c r="U1879" s="47">
        <v>0</v>
      </c>
    </row>
    <row r="1880" spans="1:21" ht="45" hidden="1" x14ac:dyDescent="0.25">
      <c r="A1880" s="8" t="s">
        <v>1198</v>
      </c>
      <c r="B1880" s="320"/>
      <c r="C1880" s="320"/>
      <c r="D1880" s="49">
        <v>2090.8000000000002</v>
      </c>
      <c r="E1880" s="49">
        <v>2090.8000000000002</v>
      </c>
      <c r="F1880" s="49">
        <v>0</v>
      </c>
      <c r="G1880" s="49">
        <v>0</v>
      </c>
      <c r="H1880" s="49">
        <v>0</v>
      </c>
      <c r="I1880" s="49">
        <v>0</v>
      </c>
      <c r="J1880" s="49">
        <v>0</v>
      </c>
      <c r="K1880" s="49">
        <v>0</v>
      </c>
      <c r="L1880" s="49">
        <v>0</v>
      </c>
      <c r="M1880" s="49">
        <v>0</v>
      </c>
      <c r="N1880" s="49">
        <v>0</v>
      </c>
      <c r="O1880" s="49">
        <v>0</v>
      </c>
      <c r="P1880" s="49">
        <v>0</v>
      </c>
      <c r="Q1880" s="49">
        <v>0</v>
      </c>
      <c r="R1880" s="49">
        <v>0</v>
      </c>
      <c r="S1880" s="49">
        <v>0</v>
      </c>
      <c r="T1880" s="47"/>
      <c r="U1880" s="47"/>
    </row>
    <row r="1881" spans="1:21" hidden="1" x14ac:dyDescent="0.25">
      <c r="A1881" s="2" t="s">
        <v>1156</v>
      </c>
      <c r="B1881" s="320"/>
      <c r="C1881" s="320"/>
      <c r="D1881" s="49">
        <v>2181.8000000000002</v>
      </c>
      <c r="E1881" s="49">
        <v>2090.8000000000002</v>
      </c>
      <c r="F1881" s="49">
        <v>91</v>
      </c>
      <c r="G1881" s="49">
        <v>0</v>
      </c>
      <c r="H1881" s="49">
        <v>0</v>
      </c>
      <c r="I1881" s="49">
        <v>91</v>
      </c>
      <c r="J1881" s="49">
        <v>91</v>
      </c>
      <c r="K1881" s="49">
        <v>0</v>
      </c>
      <c r="L1881" s="49">
        <v>91</v>
      </c>
      <c r="M1881" s="49">
        <v>0</v>
      </c>
      <c r="N1881" s="49">
        <v>0</v>
      </c>
      <c r="O1881" s="49">
        <v>0</v>
      </c>
      <c r="P1881" s="49">
        <v>0</v>
      </c>
      <c r="Q1881" s="49">
        <v>0</v>
      </c>
      <c r="R1881" s="49">
        <v>0</v>
      </c>
      <c r="S1881" s="49">
        <v>0</v>
      </c>
      <c r="T1881" s="47">
        <v>1</v>
      </c>
      <c r="U1881" s="47">
        <v>0</v>
      </c>
    </row>
    <row r="1882" spans="1:21" hidden="1" x14ac:dyDescent="0.25">
      <c r="A1882" s="459" t="s">
        <v>1199</v>
      </c>
      <c r="B1882" s="460"/>
      <c r="C1882" s="460"/>
      <c r="D1882" s="460"/>
      <c r="E1882" s="460"/>
      <c r="F1882" s="460"/>
      <c r="G1882" s="460"/>
      <c r="H1882" s="460"/>
      <c r="I1882" s="460"/>
      <c r="J1882" s="460"/>
      <c r="K1882" s="460"/>
      <c r="L1882" s="460"/>
      <c r="M1882" s="460"/>
      <c r="N1882" s="460"/>
      <c r="O1882" s="460"/>
      <c r="P1882" s="460"/>
      <c r="Q1882" s="460"/>
      <c r="R1882" s="460"/>
      <c r="S1882" s="460"/>
      <c r="T1882" s="460"/>
      <c r="U1882" s="461"/>
    </row>
    <row r="1883" spans="1:21" ht="45" hidden="1" x14ac:dyDescent="0.25">
      <c r="A1883" s="8" t="s">
        <v>1200</v>
      </c>
      <c r="B1883" s="320"/>
      <c r="C1883" s="320"/>
      <c r="D1883" s="49">
        <v>2907</v>
      </c>
      <c r="E1883" s="49">
        <v>0</v>
      </c>
      <c r="F1883" s="49">
        <v>2907</v>
      </c>
      <c r="G1883" s="49">
        <v>0</v>
      </c>
      <c r="H1883" s="49">
        <v>0</v>
      </c>
      <c r="I1883" s="49">
        <v>0</v>
      </c>
      <c r="J1883" s="49">
        <v>0</v>
      </c>
      <c r="K1883" s="49">
        <v>0</v>
      </c>
      <c r="L1883" s="49">
        <v>0</v>
      </c>
      <c r="M1883" s="49">
        <v>0</v>
      </c>
      <c r="N1883" s="49">
        <v>0</v>
      </c>
      <c r="O1883" s="49">
        <v>0</v>
      </c>
      <c r="P1883" s="49">
        <v>0</v>
      </c>
      <c r="Q1883" s="49">
        <v>0</v>
      </c>
      <c r="R1883" s="49">
        <v>0</v>
      </c>
      <c r="S1883" s="49">
        <v>0</v>
      </c>
      <c r="T1883" s="47"/>
      <c r="U1883" s="47"/>
    </row>
    <row r="1884" spans="1:21" ht="67.5" hidden="1" x14ac:dyDescent="0.25">
      <c r="A1884" s="8" t="s">
        <v>1201</v>
      </c>
      <c r="B1884" s="320"/>
      <c r="C1884" s="320"/>
      <c r="D1884" s="49">
        <v>0</v>
      </c>
      <c r="E1884" s="49">
        <v>0</v>
      </c>
      <c r="F1884" s="49">
        <v>0</v>
      </c>
      <c r="G1884" s="49">
        <v>0</v>
      </c>
      <c r="H1884" s="49">
        <v>0</v>
      </c>
      <c r="I1884" s="49">
        <v>0</v>
      </c>
      <c r="J1884" s="49">
        <v>0</v>
      </c>
      <c r="K1884" s="49">
        <v>0</v>
      </c>
      <c r="L1884" s="49">
        <v>0</v>
      </c>
      <c r="M1884" s="49">
        <v>0</v>
      </c>
      <c r="N1884" s="49">
        <v>0</v>
      </c>
      <c r="O1884" s="49">
        <v>0</v>
      </c>
      <c r="P1884" s="49">
        <v>0</v>
      </c>
      <c r="Q1884" s="49">
        <v>0</v>
      </c>
      <c r="R1884" s="49">
        <v>0</v>
      </c>
      <c r="S1884" s="49">
        <v>0</v>
      </c>
      <c r="T1884" s="47"/>
      <c r="U1884" s="47"/>
    </row>
    <row r="1885" spans="1:21" ht="33.75" hidden="1" x14ac:dyDescent="0.25">
      <c r="A1885" s="8" t="s">
        <v>1202</v>
      </c>
      <c r="B1885" s="320"/>
      <c r="C1885" s="320"/>
      <c r="D1885" s="49">
        <v>0</v>
      </c>
      <c r="E1885" s="49">
        <v>0</v>
      </c>
      <c r="F1885" s="49">
        <v>0</v>
      </c>
      <c r="G1885" s="49">
        <v>0</v>
      </c>
      <c r="H1885" s="49">
        <v>0</v>
      </c>
      <c r="I1885" s="49">
        <v>0</v>
      </c>
      <c r="J1885" s="49">
        <v>0</v>
      </c>
      <c r="K1885" s="49">
        <v>0</v>
      </c>
      <c r="L1885" s="49">
        <v>0</v>
      </c>
      <c r="M1885" s="49">
        <v>0</v>
      </c>
      <c r="N1885" s="49">
        <v>0</v>
      </c>
      <c r="O1885" s="49">
        <v>0</v>
      </c>
      <c r="P1885" s="49">
        <v>0</v>
      </c>
      <c r="Q1885" s="49">
        <v>0</v>
      </c>
      <c r="R1885" s="49">
        <v>0</v>
      </c>
      <c r="S1885" s="49">
        <v>0</v>
      </c>
      <c r="T1885" s="47"/>
      <c r="U1885" s="47"/>
    </row>
    <row r="1886" spans="1:21" ht="33.75" hidden="1" x14ac:dyDescent="0.25">
      <c r="A1886" s="8" t="s">
        <v>1203</v>
      </c>
      <c r="B1886" s="320"/>
      <c r="C1886" s="320"/>
      <c r="D1886" s="49">
        <v>74</v>
      </c>
      <c r="E1886" s="49">
        <v>0</v>
      </c>
      <c r="F1886" s="49">
        <v>74</v>
      </c>
      <c r="G1886" s="49">
        <v>0</v>
      </c>
      <c r="H1886" s="49">
        <v>0</v>
      </c>
      <c r="I1886" s="49">
        <v>74</v>
      </c>
      <c r="J1886" s="49">
        <v>74</v>
      </c>
      <c r="K1886" s="49">
        <v>0</v>
      </c>
      <c r="L1886" s="49">
        <v>74</v>
      </c>
      <c r="M1886" s="49">
        <v>0</v>
      </c>
      <c r="N1886" s="49">
        <v>0</v>
      </c>
      <c r="O1886" s="49">
        <v>74</v>
      </c>
      <c r="P1886" s="49">
        <v>0</v>
      </c>
      <c r="Q1886" s="49">
        <v>74</v>
      </c>
      <c r="R1886" s="49">
        <v>0</v>
      </c>
      <c r="S1886" s="49">
        <v>0</v>
      </c>
      <c r="T1886" s="47">
        <v>1</v>
      </c>
      <c r="U1886" s="47">
        <v>1</v>
      </c>
    </row>
    <row r="1887" spans="1:21" hidden="1" x14ac:dyDescent="0.25">
      <c r="A1887" s="2" t="s">
        <v>1156</v>
      </c>
      <c r="B1887" s="320"/>
      <c r="C1887" s="320"/>
      <c r="D1887" s="49">
        <v>2981</v>
      </c>
      <c r="E1887" s="49">
        <v>0</v>
      </c>
      <c r="F1887" s="49">
        <v>2981</v>
      </c>
      <c r="G1887" s="49">
        <v>0</v>
      </c>
      <c r="H1887" s="49">
        <v>0</v>
      </c>
      <c r="I1887" s="49">
        <v>74</v>
      </c>
      <c r="J1887" s="307">
        <v>74</v>
      </c>
      <c r="K1887" s="307">
        <v>0</v>
      </c>
      <c r="L1887" s="307">
        <v>74</v>
      </c>
      <c r="M1887" s="307">
        <v>0</v>
      </c>
      <c r="N1887" s="307">
        <v>0</v>
      </c>
      <c r="O1887" s="307">
        <v>74</v>
      </c>
      <c r="P1887" s="307">
        <v>0</v>
      </c>
      <c r="Q1887" s="307">
        <v>74</v>
      </c>
      <c r="R1887" s="307">
        <v>0</v>
      </c>
      <c r="S1887" s="307">
        <v>0</v>
      </c>
      <c r="T1887" s="47">
        <v>1</v>
      </c>
      <c r="U1887" s="47">
        <v>1</v>
      </c>
    </row>
    <row r="1888" spans="1:21" hidden="1" x14ac:dyDescent="0.25">
      <c r="A1888" s="459" t="s">
        <v>1204</v>
      </c>
      <c r="B1888" s="460"/>
      <c r="C1888" s="460"/>
      <c r="D1888" s="460"/>
      <c r="E1888" s="460"/>
      <c r="F1888" s="460"/>
      <c r="G1888" s="460"/>
      <c r="H1888" s="460"/>
      <c r="I1888" s="460"/>
      <c r="J1888" s="460"/>
      <c r="K1888" s="460"/>
      <c r="L1888" s="460"/>
      <c r="M1888" s="460"/>
      <c r="N1888" s="460"/>
      <c r="O1888" s="460"/>
      <c r="P1888" s="460"/>
      <c r="Q1888" s="460"/>
      <c r="R1888" s="460"/>
      <c r="S1888" s="460"/>
      <c r="T1888" s="460"/>
      <c r="U1888" s="461"/>
    </row>
    <row r="1889" spans="1:21" ht="56.25" hidden="1" x14ac:dyDescent="0.25">
      <c r="A1889" s="8" t="s">
        <v>1205</v>
      </c>
      <c r="B1889" s="2"/>
      <c r="C1889" s="2"/>
      <c r="D1889" s="49">
        <v>0</v>
      </c>
      <c r="E1889" s="49">
        <v>0</v>
      </c>
      <c r="F1889" s="49">
        <v>0</v>
      </c>
      <c r="G1889" s="49">
        <v>0</v>
      </c>
      <c r="H1889" s="49">
        <v>0</v>
      </c>
      <c r="I1889" s="49">
        <v>0</v>
      </c>
      <c r="J1889" s="49">
        <v>0</v>
      </c>
      <c r="K1889" s="49">
        <v>0</v>
      </c>
      <c r="L1889" s="49">
        <v>0</v>
      </c>
      <c r="M1889" s="49">
        <v>0</v>
      </c>
      <c r="N1889" s="49">
        <v>0</v>
      </c>
      <c r="O1889" s="49">
        <v>0</v>
      </c>
      <c r="P1889" s="49">
        <v>0</v>
      </c>
      <c r="Q1889" s="49">
        <v>0</v>
      </c>
      <c r="R1889" s="49">
        <v>0</v>
      </c>
      <c r="S1889" s="49">
        <v>0</v>
      </c>
      <c r="T1889" s="47"/>
      <c r="U1889" s="47"/>
    </row>
    <row r="1890" spans="1:21" hidden="1" x14ac:dyDescent="0.25">
      <c r="A1890" s="2" t="s">
        <v>1156</v>
      </c>
      <c r="B1890" s="2"/>
      <c r="C1890" s="2"/>
      <c r="D1890" s="49">
        <v>0</v>
      </c>
      <c r="E1890" s="49">
        <v>0</v>
      </c>
      <c r="F1890" s="49">
        <v>0</v>
      </c>
      <c r="G1890" s="49">
        <v>0</v>
      </c>
      <c r="H1890" s="49">
        <v>0</v>
      </c>
      <c r="I1890" s="49">
        <v>0</v>
      </c>
      <c r="J1890" s="49">
        <v>0</v>
      </c>
      <c r="K1890" s="49">
        <v>0</v>
      </c>
      <c r="L1890" s="49">
        <v>0</v>
      </c>
      <c r="M1890" s="49">
        <v>0</v>
      </c>
      <c r="N1890" s="49">
        <v>0</v>
      </c>
      <c r="O1890" s="49">
        <v>0</v>
      </c>
      <c r="P1890" s="49">
        <v>0</v>
      </c>
      <c r="Q1890" s="49">
        <v>0</v>
      </c>
      <c r="R1890" s="49">
        <v>0</v>
      </c>
      <c r="S1890" s="49">
        <v>0</v>
      </c>
      <c r="T1890" s="47"/>
      <c r="U1890" s="47"/>
    </row>
    <row r="1891" spans="1:21" hidden="1" x14ac:dyDescent="0.25">
      <c r="A1891" s="459" t="s">
        <v>1206</v>
      </c>
      <c r="B1891" s="460"/>
      <c r="C1891" s="460"/>
      <c r="D1891" s="460"/>
      <c r="E1891" s="460"/>
      <c r="F1891" s="460"/>
      <c r="G1891" s="460"/>
      <c r="H1891" s="460"/>
      <c r="I1891" s="460"/>
      <c r="J1891" s="460"/>
      <c r="K1891" s="460"/>
      <c r="L1891" s="460"/>
      <c r="M1891" s="460"/>
      <c r="N1891" s="460"/>
      <c r="O1891" s="460"/>
      <c r="P1891" s="460"/>
      <c r="Q1891" s="460"/>
      <c r="R1891" s="460"/>
      <c r="S1891" s="460"/>
      <c r="T1891" s="460"/>
      <c r="U1891" s="461"/>
    </row>
    <row r="1892" spans="1:21" ht="45" hidden="1" x14ac:dyDescent="0.25">
      <c r="A1892" s="8" t="s">
        <v>1207</v>
      </c>
      <c r="B1892" s="320"/>
      <c r="C1892" s="320"/>
      <c r="D1892" s="49">
        <v>0</v>
      </c>
      <c r="E1892" s="49">
        <v>0</v>
      </c>
      <c r="F1892" s="49">
        <v>0</v>
      </c>
      <c r="G1892" s="49">
        <v>0</v>
      </c>
      <c r="H1892" s="49">
        <v>0</v>
      </c>
      <c r="I1892" s="49">
        <v>0</v>
      </c>
      <c r="J1892" s="49">
        <v>0</v>
      </c>
      <c r="K1892" s="49">
        <v>0</v>
      </c>
      <c r="L1892" s="49">
        <v>0</v>
      </c>
      <c r="M1892" s="49">
        <v>0</v>
      </c>
      <c r="N1892" s="49">
        <v>0</v>
      </c>
      <c r="O1892" s="49">
        <v>0</v>
      </c>
      <c r="P1892" s="49">
        <v>0</v>
      </c>
      <c r="Q1892" s="49">
        <v>0</v>
      </c>
      <c r="R1892" s="49">
        <v>0</v>
      </c>
      <c r="S1892" s="49">
        <v>0</v>
      </c>
      <c r="T1892" s="47"/>
      <c r="U1892" s="47"/>
    </row>
    <row r="1893" spans="1:21" hidden="1" x14ac:dyDescent="0.25">
      <c r="A1893" s="2" t="s">
        <v>1156</v>
      </c>
      <c r="B1893" s="320"/>
      <c r="C1893" s="320"/>
      <c r="D1893" s="49">
        <v>0</v>
      </c>
      <c r="E1893" s="49">
        <v>0</v>
      </c>
      <c r="F1893" s="49">
        <v>0</v>
      </c>
      <c r="G1893" s="49">
        <v>0</v>
      </c>
      <c r="H1893" s="49">
        <v>0</v>
      </c>
      <c r="I1893" s="49">
        <v>0</v>
      </c>
      <c r="J1893" s="49">
        <v>0</v>
      </c>
      <c r="K1893" s="49">
        <v>0</v>
      </c>
      <c r="L1893" s="49">
        <v>0</v>
      </c>
      <c r="M1893" s="49">
        <v>0</v>
      </c>
      <c r="N1893" s="49">
        <v>0</v>
      </c>
      <c r="O1893" s="49">
        <v>0</v>
      </c>
      <c r="P1893" s="49">
        <v>0</v>
      </c>
      <c r="Q1893" s="49">
        <v>0</v>
      </c>
      <c r="R1893" s="49">
        <v>0</v>
      </c>
      <c r="S1893" s="49">
        <v>0</v>
      </c>
      <c r="T1893" s="47"/>
      <c r="U1893" s="47"/>
    </row>
    <row r="1894" spans="1:21" hidden="1" x14ac:dyDescent="0.25">
      <c r="A1894" s="459" t="s">
        <v>1208</v>
      </c>
      <c r="B1894" s="460"/>
      <c r="C1894" s="460"/>
      <c r="D1894" s="460"/>
      <c r="E1894" s="460"/>
      <c r="F1894" s="460"/>
      <c r="G1894" s="460"/>
      <c r="H1894" s="460"/>
      <c r="I1894" s="460"/>
      <c r="J1894" s="460"/>
      <c r="K1894" s="460"/>
      <c r="L1894" s="460"/>
      <c r="M1894" s="460"/>
      <c r="N1894" s="460"/>
      <c r="O1894" s="460"/>
      <c r="P1894" s="460"/>
      <c r="Q1894" s="460"/>
      <c r="R1894" s="460"/>
      <c r="S1894" s="460"/>
      <c r="T1894" s="460"/>
      <c r="U1894" s="461"/>
    </row>
    <row r="1895" spans="1:21" ht="45" hidden="1" x14ac:dyDescent="0.25">
      <c r="A1895" s="8" t="s">
        <v>1209</v>
      </c>
      <c r="B1895" s="320"/>
      <c r="C1895" s="320"/>
      <c r="D1895" s="49">
        <v>0</v>
      </c>
      <c r="E1895" s="49">
        <v>0</v>
      </c>
      <c r="F1895" s="49">
        <v>0</v>
      </c>
      <c r="G1895" s="49">
        <v>0</v>
      </c>
      <c r="H1895" s="49">
        <v>0</v>
      </c>
      <c r="I1895" s="49">
        <v>0</v>
      </c>
      <c r="J1895" s="49">
        <v>0</v>
      </c>
      <c r="K1895" s="49">
        <v>0</v>
      </c>
      <c r="L1895" s="49">
        <v>0</v>
      </c>
      <c r="M1895" s="49">
        <v>0</v>
      </c>
      <c r="N1895" s="49">
        <v>0</v>
      </c>
      <c r="O1895" s="49">
        <v>0</v>
      </c>
      <c r="P1895" s="49">
        <v>0</v>
      </c>
      <c r="Q1895" s="49">
        <v>0</v>
      </c>
      <c r="R1895" s="49">
        <v>0</v>
      </c>
      <c r="S1895" s="49">
        <v>0</v>
      </c>
      <c r="T1895" s="47"/>
      <c r="U1895" s="47"/>
    </row>
    <row r="1896" spans="1:21" hidden="1" x14ac:dyDescent="0.25">
      <c r="A1896" s="2"/>
      <c r="B1896" s="320"/>
      <c r="C1896" s="320"/>
      <c r="D1896" s="49">
        <v>0</v>
      </c>
      <c r="E1896" s="49">
        <v>0</v>
      </c>
      <c r="F1896" s="49">
        <v>0</v>
      </c>
      <c r="G1896" s="49">
        <v>0</v>
      </c>
      <c r="H1896" s="49">
        <v>0</v>
      </c>
      <c r="I1896" s="49">
        <v>0</v>
      </c>
      <c r="J1896" s="49">
        <v>0</v>
      </c>
      <c r="K1896" s="49">
        <v>0</v>
      </c>
      <c r="L1896" s="49">
        <v>0</v>
      </c>
      <c r="M1896" s="49">
        <v>0</v>
      </c>
      <c r="N1896" s="49">
        <v>0</v>
      </c>
      <c r="O1896" s="49">
        <v>0</v>
      </c>
      <c r="P1896" s="49">
        <v>0</v>
      </c>
      <c r="Q1896" s="49">
        <v>0</v>
      </c>
      <c r="R1896" s="49">
        <v>0</v>
      </c>
      <c r="S1896" s="49">
        <v>0</v>
      </c>
      <c r="T1896" s="47"/>
      <c r="U1896" s="47"/>
    </row>
    <row r="1897" spans="1:21" hidden="1" x14ac:dyDescent="0.25">
      <c r="A1897" s="459" t="s">
        <v>1210</v>
      </c>
      <c r="B1897" s="460"/>
      <c r="C1897" s="460"/>
      <c r="D1897" s="460">
        <v>0</v>
      </c>
      <c r="E1897" s="460"/>
      <c r="F1897" s="460"/>
      <c r="G1897" s="460"/>
      <c r="H1897" s="460"/>
      <c r="I1897" s="460"/>
      <c r="J1897" s="460">
        <v>0</v>
      </c>
      <c r="K1897" s="460">
        <v>0</v>
      </c>
      <c r="L1897" s="460">
        <v>0</v>
      </c>
      <c r="M1897" s="460">
        <v>0</v>
      </c>
      <c r="N1897" s="460">
        <v>0</v>
      </c>
      <c r="O1897" s="460">
        <v>0</v>
      </c>
      <c r="P1897" s="460">
        <v>0</v>
      </c>
      <c r="Q1897" s="460">
        <v>0</v>
      </c>
      <c r="R1897" s="460">
        <v>0</v>
      </c>
      <c r="S1897" s="460">
        <v>0</v>
      </c>
      <c r="T1897" s="460"/>
      <c r="U1897" s="461"/>
    </row>
    <row r="1898" spans="1:21" hidden="1" x14ac:dyDescent="0.25">
      <c r="A1898" s="2" t="s">
        <v>1156</v>
      </c>
      <c r="B1898" s="320"/>
      <c r="C1898" s="320"/>
      <c r="D1898" s="49">
        <v>0</v>
      </c>
      <c r="E1898" s="49">
        <v>0</v>
      </c>
      <c r="F1898" s="49">
        <v>0</v>
      </c>
      <c r="G1898" s="49">
        <v>0</v>
      </c>
      <c r="H1898" s="49">
        <v>0</v>
      </c>
      <c r="I1898" s="49">
        <v>0</v>
      </c>
      <c r="J1898" s="49">
        <v>0</v>
      </c>
      <c r="K1898" s="49">
        <v>0</v>
      </c>
      <c r="L1898" s="49">
        <v>0</v>
      </c>
      <c r="M1898" s="49">
        <v>0</v>
      </c>
      <c r="N1898" s="49">
        <v>0</v>
      </c>
      <c r="O1898" s="49">
        <v>0</v>
      </c>
      <c r="P1898" s="49">
        <v>0</v>
      </c>
      <c r="Q1898" s="49">
        <v>0</v>
      </c>
      <c r="R1898" s="49">
        <v>0</v>
      </c>
      <c r="S1898" s="49">
        <v>0</v>
      </c>
      <c r="T1898" s="47"/>
      <c r="U1898" s="47"/>
    </row>
    <row r="1899" spans="1:21" hidden="1" x14ac:dyDescent="0.25">
      <c r="A1899" s="459" t="s">
        <v>1211</v>
      </c>
      <c r="B1899" s="460"/>
      <c r="C1899" s="460"/>
      <c r="D1899" s="460"/>
      <c r="E1899" s="460"/>
      <c r="F1899" s="460"/>
      <c r="G1899" s="460"/>
      <c r="H1899" s="460"/>
      <c r="I1899" s="460"/>
      <c r="J1899" s="460"/>
      <c r="K1899" s="460"/>
      <c r="L1899" s="460"/>
      <c r="M1899" s="460"/>
      <c r="N1899" s="460"/>
      <c r="O1899" s="460"/>
      <c r="P1899" s="460"/>
      <c r="Q1899" s="460"/>
      <c r="R1899" s="460"/>
      <c r="S1899" s="460"/>
      <c r="T1899" s="460"/>
      <c r="U1899" s="461"/>
    </row>
    <row r="1900" spans="1:21" ht="22.5" hidden="1" x14ac:dyDescent="0.25">
      <c r="A1900" s="8" t="s">
        <v>1212</v>
      </c>
      <c r="B1900" s="320"/>
      <c r="C1900" s="320"/>
      <c r="D1900" s="49">
        <v>0</v>
      </c>
      <c r="E1900" s="49">
        <v>0</v>
      </c>
      <c r="F1900" s="49">
        <v>0</v>
      </c>
      <c r="G1900" s="49">
        <v>0</v>
      </c>
      <c r="H1900" s="49">
        <v>0</v>
      </c>
      <c r="I1900" s="49">
        <v>0</v>
      </c>
      <c r="J1900" s="49">
        <v>0</v>
      </c>
      <c r="K1900" s="49">
        <v>0</v>
      </c>
      <c r="L1900" s="49">
        <v>0</v>
      </c>
      <c r="M1900" s="49">
        <v>0</v>
      </c>
      <c r="N1900" s="49">
        <v>0</v>
      </c>
      <c r="O1900" s="49">
        <v>0</v>
      </c>
      <c r="P1900" s="49">
        <v>0</v>
      </c>
      <c r="Q1900" s="49">
        <v>0</v>
      </c>
      <c r="R1900" s="49">
        <v>0</v>
      </c>
      <c r="S1900" s="49">
        <v>0</v>
      </c>
      <c r="T1900" s="47"/>
      <c r="U1900" s="47"/>
    </row>
    <row r="1901" spans="1:21" hidden="1" x14ac:dyDescent="0.25">
      <c r="A1901" s="2" t="s">
        <v>1156</v>
      </c>
      <c r="B1901" s="320"/>
      <c r="C1901" s="320"/>
      <c r="D1901" s="49">
        <v>0</v>
      </c>
      <c r="E1901" s="49">
        <v>0</v>
      </c>
      <c r="F1901" s="49">
        <v>0</v>
      </c>
      <c r="G1901" s="49">
        <v>0</v>
      </c>
      <c r="H1901" s="49">
        <v>0</v>
      </c>
      <c r="I1901" s="49">
        <v>0</v>
      </c>
      <c r="J1901" s="49">
        <v>0</v>
      </c>
      <c r="K1901" s="49">
        <v>0</v>
      </c>
      <c r="L1901" s="49">
        <v>0</v>
      </c>
      <c r="M1901" s="49">
        <v>0</v>
      </c>
      <c r="N1901" s="49">
        <v>0</v>
      </c>
      <c r="O1901" s="49">
        <v>0</v>
      </c>
      <c r="P1901" s="49">
        <v>0</v>
      </c>
      <c r="Q1901" s="49">
        <v>0</v>
      </c>
      <c r="R1901" s="49">
        <v>0</v>
      </c>
      <c r="S1901" s="49">
        <v>0</v>
      </c>
      <c r="T1901" s="47"/>
      <c r="U1901" s="47"/>
    </row>
    <row r="1902" spans="1:21" hidden="1" x14ac:dyDescent="0.25">
      <c r="A1902" s="459" t="s">
        <v>1213</v>
      </c>
      <c r="B1902" s="460"/>
      <c r="C1902" s="460"/>
      <c r="D1902" s="460"/>
      <c r="E1902" s="460"/>
      <c r="F1902" s="460"/>
      <c r="G1902" s="460"/>
      <c r="H1902" s="460"/>
      <c r="I1902" s="460"/>
      <c r="J1902" s="460"/>
      <c r="K1902" s="460"/>
      <c r="L1902" s="460"/>
      <c r="M1902" s="460"/>
      <c r="N1902" s="460"/>
      <c r="O1902" s="460"/>
      <c r="P1902" s="460"/>
      <c r="Q1902" s="460"/>
      <c r="R1902" s="460"/>
      <c r="S1902" s="460"/>
      <c r="T1902" s="460"/>
      <c r="U1902" s="461"/>
    </row>
    <row r="1903" spans="1:21" ht="45" hidden="1" x14ac:dyDescent="0.25">
      <c r="A1903" s="382" t="s">
        <v>1214</v>
      </c>
      <c r="B1903" s="320"/>
      <c r="C1903" s="320"/>
      <c r="D1903" s="49">
        <v>0</v>
      </c>
      <c r="E1903" s="49">
        <v>0</v>
      </c>
      <c r="F1903" s="49">
        <v>0</v>
      </c>
      <c r="G1903" s="49">
        <v>0</v>
      </c>
      <c r="H1903" s="49">
        <v>0</v>
      </c>
      <c r="I1903" s="49">
        <v>0</v>
      </c>
      <c r="J1903" s="49">
        <v>0</v>
      </c>
      <c r="K1903" s="49">
        <v>0</v>
      </c>
      <c r="L1903" s="49">
        <v>0</v>
      </c>
      <c r="M1903" s="49">
        <v>0</v>
      </c>
      <c r="N1903" s="49">
        <v>0</v>
      </c>
      <c r="O1903" s="49">
        <v>0</v>
      </c>
      <c r="P1903" s="49">
        <v>0</v>
      </c>
      <c r="Q1903" s="49">
        <v>0</v>
      </c>
      <c r="R1903" s="49">
        <v>0</v>
      </c>
      <c r="S1903" s="49">
        <v>0</v>
      </c>
      <c r="T1903" s="47"/>
      <c r="U1903" s="47"/>
    </row>
    <row r="1904" spans="1:21" hidden="1" x14ac:dyDescent="0.25">
      <c r="A1904" s="2" t="s">
        <v>1156</v>
      </c>
      <c r="B1904" s="320"/>
      <c r="C1904" s="320"/>
      <c r="D1904" s="49">
        <v>0</v>
      </c>
      <c r="E1904" s="49">
        <v>0</v>
      </c>
      <c r="F1904" s="49">
        <v>0</v>
      </c>
      <c r="G1904" s="49">
        <v>0</v>
      </c>
      <c r="H1904" s="49">
        <v>0</v>
      </c>
      <c r="I1904" s="49">
        <v>0</v>
      </c>
      <c r="J1904" s="49">
        <v>0</v>
      </c>
      <c r="K1904" s="49">
        <v>0</v>
      </c>
      <c r="L1904" s="49">
        <v>0</v>
      </c>
      <c r="M1904" s="49">
        <v>0</v>
      </c>
      <c r="N1904" s="49">
        <v>0</v>
      </c>
      <c r="O1904" s="49">
        <v>0</v>
      </c>
      <c r="P1904" s="49">
        <v>0</v>
      </c>
      <c r="Q1904" s="49">
        <v>0</v>
      </c>
      <c r="R1904" s="49">
        <v>0</v>
      </c>
      <c r="S1904" s="49">
        <v>0</v>
      </c>
      <c r="T1904" s="47"/>
      <c r="U1904" s="47"/>
    </row>
    <row r="1905" spans="1:21" hidden="1" x14ac:dyDescent="0.25">
      <c r="A1905" s="459" t="s">
        <v>1215</v>
      </c>
      <c r="B1905" s="460"/>
      <c r="C1905" s="460"/>
      <c r="D1905" s="460"/>
      <c r="E1905" s="460"/>
      <c r="F1905" s="460"/>
      <c r="G1905" s="460"/>
      <c r="H1905" s="460"/>
      <c r="I1905" s="460"/>
      <c r="J1905" s="460"/>
      <c r="K1905" s="460"/>
      <c r="L1905" s="460"/>
      <c r="M1905" s="460"/>
      <c r="N1905" s="460"/>
      <c r="O1905" s="460"/>
      <c r="P1905" s="460"/>
      <c r="Q1905" s="460"/>
      <c r="R1905" s="460"/>
      <c r="S1905" s="460"/>
      <c r="T1905" s="460"/>
      <c r="U1905" s="461"/>
    </row>
    <row r="1906" spans="1:21" hidden="1" x14ac:dyDescent="0.25">
      <c r="A1906" s="483" t="s">
        <v>1216</v>
      </c>
      <c r="B1906" s="320"/>
      <c r="C1906" s="320"/>
      <c r="D1906" s="49">
        <v>104335.29999999999</v>
      </c>
      <c r="E1906" s="49">
        <v>0</v>
      </c>
      <c r="F1906" s="49">
        <v>104335.29999999999</v>
      </c>
      <c r="G1906" s="49">
        <v>0</v>
      </c>
      <c r="H1906" s="49">
        <v>0</v>
      </c>
      <c r="I1906" s="49">
        <v>25289</v>
      </c>
      <c r="J1906" s="49">
        <v>25289</v>
      </c>
      <c r="K1906" s="49">
        <v>0</v>
      </c>
      <c r="L1906" s="49">
        <v>25289</v>
      </c>
      <c r="M1906" s="49">
        <v>0</v>
      </c>
      <c r="N1906" s="49">
        <v>0</v>
      </c>
      <c r="O1906" s="49">
        <v>20140.099999999999</v>
      </c>
      <c r="P1906" s="49">
        <v>0</v>
      </c>
      <c r="Q1906" s="49">
        <v>20140.099999999999</v>
      </c>
      <c r="R1906" s="49">
        <v>0</v>
      </c>
      <c r="S1906" s="49">
        <v>0</v>
      </c>
      <c r="T1906" s="47">
        <v>1</v>
      </c>
      <c r="U1906" s="47">
        <v>0.79639764324409812</v>
      </c>
    </row>
    <row r="1907" spans="1:21" hidden="1" x14ac:dyDescent="0.25">
      <c r="A1907" s="484"/>
      <c r="B1907" s="320"/>
      <c r="C1907" s="320"/>
      <c r="D1907" s="49">
        <v>15816.100000000006</v>
      </c>
      <c r="E1907" s="49">
        <v>0</v>
      </c>
      <c r="F1907" s="49">
        <v>15816.100000000006</v>
      </c>
      <c r="G1907" s="49">
        <v>0</v>
      </c>
      <c r="H1907" s="49">
        <v>0</v>
      </c>
      <c r="I1907" s="49">
        <v>3722.6000000000004</v>
      </c>
      <c r="J1907" s="49">
        <v>3722.6000000000004</v>
      </c>
      <c r="K1907" s="49">
        <v>0</v>
      </c>
      <c r="L1907" s="49">
        <v>3722.6000000000004</v>
      </c>
      <c r="M1907" s="49">
        <v>0</v>
      </c>
      <c r="N1907" s="49">
        <v>0</v>
      </c>
      <c r="O1907" s="49">
        <v>3272.4</v>
      </c>
      <c r="P1907" s="49">
        <v>0</v>
      </c>
      <c r="Q1907" s="49">
        <v>3272.4</v>
      </c>
      <c r="R1907" s="49">
        <v>0</v>
      </c>
      <c r="S1907" s="49">
        <v>0</v>
      </c>
      <c r="T1907" s="47">
        <v>1</v>
      </c>
      <c r="U1907" s="47">
        <v>0.87906302046956419</v>
      </c>
    </row>
    <row r="1908" spans="1:21" hidden="1" x14ac:dyDescent="0.25">
      <c r="A1908" s="484"/>
      <c r="B1908" s="320"/>
      <c r="C1908" s="320"/>
      <c r="D1908" s="49">
        <v>14340.699999999997</v>
      </c>
      <c r="E1908" s="49">
        <v>0</v>
      </c>
      <c r="F1908" s="49">
        <v>14340.699999999997</v>
      </c>
      <c r="G1908" s="49">
        <v>0</v>
      </c>
      <c r="H1908" s="49">
        <v>0</v>
      </c>
      <c r="I1908" s="49">
        <v>3635.2999999999993</v>
      </c>
      <c r="J1908" s="49">
        <v>3635.2999999999993</v>
      </c>
      <c r="K1908" s="49">
        <v>0</v>
      </c>
      <c r="L1908" s="49">
        <v>3635.2999999999993</v>
      </c>
      <c r="M1908" s="49">
        <v>0</v>
      </c>
      <c r="N1908" s="49">
        <v>0</v>
      </c>
      <c r="O1908" s="49">
        <v>2732.5999999999995</v>
      </c>
      <c r="P1908" s="49">
        <v>0</v>
      </c>
      <c r="Q1908" s="49">
        <v>2732.5999999999995</v>
      </c>
      <c r="R1908" s="49">
        <v>0</v>
      </c>
      <c r="S1908" s="49">
        <v>0</v>
      </c>
      <c r="T1908" s="47">
        <v>1</v>
      </c>
      <c r="U1908" s="47">
        <v>0.75168486782383848</v>
      </c>
    </row>
    <row r="1909" spans="1:21" hidden="1" x14ac:dyDescent="0.25">
      <c r="A1909" s="484"/>
      <c r="B1909" s="320"/>
      <c r="C1909" s="320"/>
      <c r="D1909" s="49">
        <v>22313.1</v>
      </c>
      <c r="E1909" s="49">
        <v>0</v>
      </c>
      <c r="F1909" s="49">
        <v>22313.1</v>
      </c>
      <c r="G1909" s="49">
        <v>0</v>
      </c>
      <c r="H1909" s="49">
        <v>0</v>
      </c>
      <c r="I1909" s="49">
        <v>5099.7000000000007</v>
      </c>
      <c r="J1909" s="49">
        <v>5099.7000000000007</v>
      </c>
      <c r="K1909" s="49">
        <v>0</v>
      </c>
      <c r="L1909" s="49">
        <v>5099.7000000000007</v>
      </c>
      <c r="M1909" s="49">
        <v>0</v>
      </c>
      <c r="N1909" s="49">
        <v>0</v>
      </c>
      <c r="O1909" s="49">
        <v>4275.7000000000007</v>
      </c>
      <c r="P1909" s="49">
        <v>0</v>
      </c>
      <c r="Q1909" s="49">
        <v>4275.7000000000007</v>
      </c>
      <c r="R1909" s="49">
        <v>0</v>
      </c>
      <c r="S1909" s="49">
        <v>0</v>
      </c>
      <c r="T1909" s="47">
        <v>1</v>
      </c>
      <c r="U1909" s="47">
        <v>0.83842186795301687</v>
      </c>
    </row>
    <row r="1910" spans="1:21" hidden="1" x14ac:dyDescent="0.25">
      <c r="A1910" s="484"/>
      <c r="B1910" s="320"/>
      <c r="C1910" s="320"/>
      <c r="D1910" s="49">
        <v>14303.400000000001</v>
      </c>
      <c r="E1910" s="49">
        <v>0</v>
      </c>
      <c r="F1910" s="49">
        <v>14303.400000000001</v>
      </c>
      <c r="G1910" s="49">
        <v>0</v>
      </c>
      <c r="H1910" s="49">
        <v>0</v>
      </c>
      <c r="I1910" s="49">
        <v>3626.2</v>
      </c>
      <c r="J1910" s="49">
        <v>3626.2</v>
      </c>
      <c r="K1910" s="49">
        <v>0</v>
      </c>
      <c r="L1910" s="49">
        <v>3626.2</v>
      </c>
      <c r="M1910" s="49">
        <v>0</v>
      </c>
      <c r="N1910" s="49">
        <v>0</v>
      </c>
      <c r="O1910" s="49">
        <v>2643.3</v>
      </c>
      <c r="P1910" s="49">
        <v>0</v>
      </c>
      <c r="Q1910" s="49">
        <v>2643.3</v>
      </c>
      <c r="R1910" s="49">
        <v>0</v>
      </c>
      <c r="S1910" s="49">
        <v>0</v>
      </c>
      <c r="T1910" s="47">
        <v>1</v>
      </c>
      <c r="U1910" s="47">
        <v>0.72894490099829035</v>
      </c>
    </row>
    <row r="1911" spans="1:21" hidden="1" x14ac:dyDescent="0.25">
      <c r="A1911" s="484"/>
      <c r="B1911" s="320"/>
      <c r="C1911" s="320"/>
      <c r="D1911" s="49">
        <v>12821.7</v>
      </c>
      <c r="E1911" s="49">
        <v>0</v>
      </c>
      <c r="F1911" s="49">
        <v>12821.7</v>
      </c>
      <c r="G1911" s="49">
        <v>0</v>
      </c>
      <c r="H1911" s="49">
        <v>0</v>
      </c>
      <c r="I1911" s="49">
        <v>3207.4</v>
      </c>
      <c r="J1911" s="49">
        <v>3207.4</v>
      </c>
      <c r="K1911" s="49">
        <v>0</v>
      </c>
      <c r="L1911" s="49">
        <v>3207.4</v>
      </c>
      <c r="M1911" s="49">
        <v>0</v>
      </c>
      <c r="N1911" s="49">
        <v>0</v>
      </c>
      <c r="O1911" s="49">
        <v>2405.3000000000002</v>
      </c>
      <c r="P1911" s="49">
        <v>0</v>
      </c>
      <c r="Q1911" s="49">
        <v>2405.3000000000002</v>
      </c>
      <c r="R1911" s="49">
        <v>0</v>
      </c>
      <c r="S1911" s="49">
        <v>0</v>
      </c>
      <c r="T1911" s="47">
        <v>1</v>
      </c>
      <c r="U1911" s="47">
        <v>0.74992205524724076</v>
      </c>
    </row>
    <row r="1912" spans="1:21" hidden="1" x14ac:dyDescent="0.25">
      <c r="A1912" s="484"/>
      <c r="B1912" s="320"/>
      <c r="C1912" s="320"/>
      <c r="D1912" s="49">
        <v>11462.4</v>
      </c>
      <c r="E1912" s="49">
        <v>0</v>
      </c>
      <c r="F1912" s="49">
        <v>11462.4</v>
      </c>
      <c r="G1912" s="49">
        <v>0</v>
      </c>
      <c r="H1912" s="49">
        <v>0</v>
      </c>
      <c r="I1912" s="49">
        <v>2758.5</v>
      </c>
      <c r="J1912" s="49">
        <v>2758.5</v>
      </c>
      <c r="K1912" s="49">
        <v>0</v>
      </c>
      <c r="L1912" s="49">
        <v>2758.5</v>
      </c>
      <c r="M1912" s="49">
        <v>0</v>
      </c>
      <c r="N1912" s="49">
        <v>0</v>
      </c>
      <c r="O1912" s="49">
        <v>2320.3999999999996</v>
      </c>
      <c r="P1912" s="49">
        <v>0</v>
      </c>
      <c r="Q1912" s="49">
        <v>2320.3999999999996</v>
      </c>
      <c r="R1912" s="49">
        <v>0</v>
      </c>
      <c r="S1912" s="49">
        <v>0</v>
      </c>
      <c r="T1912" s="47">
        <v>1</v>
      </c>
      <c r="U1912" s="47">
        <v>0.84118180170382439</v>
      </c>
    </row>
    <row r="1913" spans="1:21" hidden="1" x14ac:dyDescent="0.25">
      <c r="A1913" s="484"/>
      <c r="B1913" s="320"/>
      <c r="C1913" s="320"/>
      <c r="D1913" s="49">
        <v>13277.9</v>
      </c>
      <c r="E1913" s="49">
        <v>0</v>
      </c>
      <c r="F1913" s="49">
        <v>13277.9</v>
      </c>
      <c r="G1913" s="49">
        <v>0</v>
      </c>
      <c r="H1913" s="49">
        <v>0</v>
      </c>
      <c r="I1913" s="49">
        <v>3239.2999999999997</v>
      </c>
      <c r="J1913" s="49">
        <v>3239.2999999999997</v>
      </c>
      <c r="K1913" s="49">
        <v>0</v>
      </c>
      <c r="L1913" s="49">
        <v>3239.2999999999997</v>
      </c>
      <c r="M1913" s="49">
        <v>0</v>
      </c>
      <c r="N1913" s="49">
        <v>0</v>
      </c>
      <c r="O1913" s="49">
        <v>2490.4</v>
      </c>
      <c r="P1913" s="49">
        <v>0</v>
      </c>
      <c r="Q1913" s="49">
        <v>2490.4</v>
      </c>
      <c r="R1913" s="49">
        <v>0</v>
      </c>
      <c r="S1913" s="49">
        <v>0</v>
      </c>
      <c r="T1913" s="47">
        <v>1</v>
      </c>
      <c r="U1913" s="47">
        <v>0.7688080758188498</v>
      </c>
    </row>
    <row r="1914" spans="1:21" hidden="1" x14ac:dyDescent="0.25">
      <c r="A1914" s="484"/>
      <c r="B1914" s="320"/>
      <c r="C1914" s="320"/>
      <c r="D1914" s="49">
        <v>37969.800000000003</v>
      </c>
      <c r="E1914" s="49">
        <v>0</v>
      </c>
      <c r="F1914" s="49">
        <v>37969.800000000003</v>
      </c>
      <c r="G1914" s="49">
        <v>0</v>
      </c>
      <c r="H1914" s="49">
        <v>0</v>
      </c>
      <c r="I1914" s="49">
        <v>4755</v>
      </c>
      <c r="J1914" s="49">
        <v>4755</v>
      </c>
      <c r="K1914" s="49">
        <v>0</v>
      </c>
      <c r="L1914" s="49">
        <v>4755</v>
      </c>
      <c r="M1914" s="49">
        <v>0</v>
      </c>
      <c r="N1914" s="49">
        <v>0</v>
      </c>
      <c r="O1914" s="49">
        <v>786.5</v>
      </c>
      <c r="P1914" s="49">
        <v>0</v>
      </c>
      <c r="Q1914" s="49">
        <v>786.5</v>
      </c>
      <c r="R1914" s="49">
        <v>0</v>
      </c>
      <c r="S1914" s="49">
        <v>0</v>
      </c>
      <c r="T1914" s="47">
        <v>1</v>
      </c>
      <c r="U1914" s="47">
        <v>0.16540483701366981</v>
      </c>
    </row>
    <row r="1915" spans="1:21" hidden="1" x14ac:dyDescent="0.25">
      <c r="A1915" s="484"/>
      <c r="B1915" s="320"/>
      <c r="C1915" s="320"/>
      <c r="D1915" s="49">
        <v>283413.59999999998</v>
      </c>
      <c r="E1915" s="49">
        <v>0</v>
      </c>
      <c r="F1915" s="49">
        <v>283413.59999999998</v>
      </c>
      <c r="G1915" s="49">
        <v>0</v>
      </c>
      <c r="H1915" s="49">
        <v>0</v>
      </c>
      <c r="I1915" s="49">
        <v>45854.3</v>
      </c>
      <c r="J1915" s="49">
        <v>45854.3</v>
      </c>
      <c r="K1915" s="49">
        <v>0</v>
      </c>
      <c r="L1915" s="49">
        <v>45854.3</v>
      </c>
      <c r="M1915" s="49">
        <v>0</v>
      </c>
      <c r="N1915" s="49">
        <v>0</v>
      </c>
      <c r="O1915" s="49">
        <v>39150.199999999997</v>
      </c>
      <c r="P1915" s="49">
        <v>0</v>
      </c>
      <c r="Q1915" s="49">
        <v>39150.199999999997</v>
      </c>
      <c r="R1915" s="49">
        <v>0</v>
      </c>
      <c r="S1915" s="49">
        <v>0</v>
      </c>
      <c r="T1915" s="47">
        <v>1</v>
      </c>
      <c r="U1915" s="47">
        <v>0.85379560913589336</v>
      </c>
    </row>
    <row r="1916" spans="1:21" hidden="1" x14ac:dyDescent="0.25">
      <c r="A1916" s="485"/>
      <c r="B1916" s="320"/>
      <c r="C1916" s="320"/>
      <c r="D1916" s="49">
        <v>127177.9</v>
      </c>
      <c r="E1916" s="49">
        <v>0</v>
      </c>
      <c r="F1916" s="49">
        <v>127177.9</v>
      </c>
      <c r="G1916" s="49">
        <v>0</v>
      </c>
      <c r="H1916" s="49">
        <v>0</v>
      </c>
      <c r="I1916" s="49">
        <v>29378.400000000001</v>
      </c>
      <c r="J1916" s="49">
        <v>29378.400000000001</v>
      </c>
      <c r="K1916" s="49">
        <v>0</v>
      </c>
      <c r="L1916" s="49">
        <v>29378.400000000001</v>
      </c>
      <c r="M1916" s="49">
        <v>0</v>
      </c>
      <c r="N1916" s="49">
        <v>0</v>
      </c>
      <c r="O1916" s="49">
        <v>26891.1</v>
      </c>
      <c r="P1916" s="49">
        <v>0</v>
      </c>
      <c r="Q1916" s="49">
        <v>26891.1</v>
      </c>
      <c r="R1916" s="49">
        <v>0</v>
      </c>
      <c r="S1916" s="49">
        <v>0</v>
      </c>
      <c r="T1916" s="47">
        <v>1</v>
      </c>
      <c r="U1916" s="47">
        <v>0.91533575688260749</v>
      </c>
    </row>
    <row r="1917" spans="1:21" hidden="1" x14ac:dyDescent="0.25">
      <c r="A1917" s="8"/>
      <c r="B1917" s="320"/>
      <c r="C1917" s="320"/>
      <c r="D1917" s="49">
        <v>552896.59999999986</v>
      </c>
      <c r="E1917" s="49">
        <v>0</v>
      </c>
      <c r="F1917" s="49">
        <v>552896.59999999986</v>
      </c>
      <c r="G1917" s="49">
        <v>0</v>
      </c>
      <c r="H1917" s="49">
        <v>0</v>
      </c>
      <c r="I1917" s="49">
        <v>105276.70000000001</v>
      </c>
      <c r="J1917" s="49">
        <v>105276.70000000001</v>
      </c>
      <c r="K1917" s="49">
        <v>0</v>
      </c>
      <c r="L1917" s="49">
        <v>105276.70000000001</v>
      </c>
      <c r="M1917" s="49">
        <v>0</v>
      </c>
      <c r="N1917" s="49">
        <v>0</v>
      </c>
      <c r="O1917" s="49">
        <v>86967.9</v>
      </c>
      <c r="P1917" s="49">
        <v>0</v>
      </c>
      <c r="Q1917" s="49">
        <v>86967.9</v>
      </c>
      <c r="R1917" s="49">
        <v>0</v>
      </c>
      <c r="S1917" s="49">
        <v>0</v>
      </c>
      <c r="T1917" s="47">
        <v>1</v>
      </c>
      <c r="U1917" s="47">
        <v>0.82608877367926603</v>
      </c>
    </row>
    <row r="1918" spans="1:21" ht="78.75" hidden="1" x14ac:dyDescent="0.25">
      <c r="A1918" s="8" t="s">
        <v>1217</v>
      </c>
      <c r="B1918" s="320"/>
      <c r="C1918" s="320"/>
      <c r="D1918" s="49">
        <v>15248.6</v>
      </c>
      <c r="E1918" s="49">
        <v>0</v>
      </c>
      <c r="F1918" s="49">
        <v>15248.6</v>
      </c>
      <c r="G1918" s="49">
        <v>0</v>
      </c>
      <c r="H1918" s="49">
        <v>0</v>
      </c>
      <c r="I1918" s="49">
        <v>4188.3</v>
      </c>
      <c r="J1918" s="49">
        <v>4188.3</v>
      </c>
      <c r="K1918" s="49">
        <v>0</v>
      </c>
      <c r="L1918" s="49">
        <v>4188.3</v>
      </c>
      <c r="M1918" s="49">
        <v>0</v>
      </c>
      <c r="N1918" s="49">
        <v>0</v>
      </c>
      <c r="O1918" s="49">
        <v>2358.6</v>
      </c>
      <c r="P1918" s="49">
        <v>0</v>
      </c>
      <c r="Q1918" s="49">
        <v>2358.6</v>
      </c>
      <c r="R1918" s="49">
        <v>0</v>
      </c>
      <c r="S1918" s="49">
        <v>0</v>
      </c>
      <c r="T1918" s="47">
        <v>1</v>
      </c>
      <c r="U1918" s="47">
        <v>0.56314017620514289</v>
      </c>
    </row>
    <row r="1919" spans="1:21" hidden="1" x14ac:dyDescent="0.25">
      <c r="A1919" s="486" t="s">
        <v>1218</v>
      </c>
      <c r="B1919" s="320"/>
      <c r="C1919" s="320"/>
      <c r="D1919" s="49">
        <v>33273.300000000003</v>
      </c>
      <c r="E1919" s="49">
        <v>0</v>
      </c>
      <c r="F1919" s="49">
        <v>33273.300000000003</v>
      </c>
      <c r="G1919" s="49">
        <v>0</v>
      </c>
      <c r="H1919" s="49">
        <v>0</v>
      </c>
      <c r="I1919" s="49">
        <v>10859.9</v>
      </c>
      <c r="J1919" s="49">
        <v>10859.9</v>
      </c>
      <c r="K1919" s="49">
        <v>0</v>
      </c>
      <c r="L1919" s="49">
        <v>10859.9</v>
      </c>
      <c r="M1919" s="49">
        <v>0</v>
      </c>
      <c r="N1919" s="49">
        <v>0</v>
      </c>
      <c r="O1919" s="49">
        <v>10821.2</v>
      </c>
      <c r="P1919" s="49">
        <v>0</v>
      </c>
      <c r="Q1919" s="49">
        <v>10821.2</v>
      </c>
      <c r="R1919" s="49">
        <v>0</v>
      </c>
      <c r="S1919" s="49">
        <v>0</v>
      </c>
      <c r="T1919" s="47">
        <v>1</v>
      </c>
      <c r="U1919" s="47">
        <v>0.9964364312746895</v>
      </c>
    </row>
    <row r="1920" spans="1:21" hidden="1" x14ac:dyDescent="0.25">
      <c r="A1920" s="486"/>
      <c r="B1920" s="320"/>
      <c r="C1920" s="320"/>
      <c r="D1920" s="49">
        <v>1053</v>
      </c>
      <c r="E1920" s="49">
        <v>0</v>
      </c>
      <c r="F1920" s="49">
        <v>1053</v>
      </c>
      <c r="G1920" s="49">
        <v>0</v>
      </c>
      <c r="H1920" s="49">
        <v>0</v>
      </c>
      <c r="I1920" s="49">
        <v>273</v>
      </c>
      <c r="J1920" s="49">
        <v>273</v>
      </c>
      <c r="K1920" s="49">
        <v>0</v>
      </c>
      <c r="L1920" s="49">
        <v>273</v>
      </c>
      <c r="M1920" s="49">
        <v>0</v>
      </c>
      <c r="N1920" s="49">
        <v>0</v>
      </c>
      <c r="O1920" s="49">
        <v>258.5</v>
      </c>
      <c r="P1920" s="49">
        <v>0</v>
      </c>
      <c r="Q1920" s="49">
        <v>258.5</v>
      </c>
      <c r="R1920" s="49">
        <v>0</v>
      </c>
      <c r="S1920" s="49">
        <v>0</v>
      </c>
      <c r="T1920" s="47">
        <v>1</v>
      </c>
      <c r="U1920" s="47">
        <v>0.94688644688644685</v>
      </c>
    </row>
    <row r="1921" spans="1:21" hidden="1" x14ac:dyDescent="0.25">
      <c r="A1921" s="486"/>
      <c r="B1921" s="320"/>
      <c r="C1921" s="320"/>
      <c r="D1921" s="49">
        <v>1042.4000000000001</v>
      </c>
      <c r="E1921" s="49">
        <v>0</v>
      </c>
      <c r="F1921" s="49">
        <v>1042.4000000000001</v>
      </c>
      <c r="G1921" s="49">
        <v>0</v>
      </c>
      <c r="H1921" s="49">
        <v>0</v>
      </c>
      <c r="I1921" s="49">
        <v>260.39999999999998</v>
      </c>
      <c r="J1921" s="49">
        <v>260.39999999999998</v>
      </c>
      <c r="K1921" s="49">
        <v>0</v>
      </c>
      <c r="L1921" s="49">
        <v>260.39999999999998</v>
      </c>
      <c r="M1921" s="49">
        <v>0</v>
      </c>
      <c r="N1921" s="49">
        <v>0</v>
      </c>
      <c r="O1921" s="49">
        <v>114.8</v>
      </c>
      <c r="P1921" s="49">
        <v>0</v>
      </c>
      <c r="Q1921" s="49">
        <v>114.8</v>
      </c>
      <c r="R1921" s="49">
        <v>0</v>
      </c>
      <c r="S1921" s="49">
        <v>0</v>
      </c>
      <c r="T1921" s="47">
        <v>1</v>
      </c>
      <c r="U1921" s="47">
        <v>0.44086021505376349</v>
      </c>
    </row>
    <row r="1922" spans="1:21" hidden="1" x14ac:dyDescent="0.25">
      <c r="A1922" s="486"/>
      <c r="B1922" s="320"/>
      <c r="C1922" s="320"/>
      <c r="D1922" s="49">
        <v>9411.9</v>
      </c>
      <c r="E1922" s="49">
        <v>0</v>
      </c>
      <c r="F1922" s="49">
        <v>9411.9</v>
      </c>
      <c r="G1922" s="49">
        <v>0</v>
      </c>
      <c r="H1922" s="49">
        <v>0</v>
      </c>
      <c r="I1922" s="49">
        <v>2352.3000000000002</v>
      </c>
      <c r="J1922" s="49">
        <v>2352.3000000000002</v>
      </c>
      <c r="K1922" s="49">
        <v>0</v>
      </c>
      <c r="L1922" s="49">
        <v>2352.3000000000002</v>
      </c>
      <c r="M1922" s="49">
        <v>0</v>
      </c>
      <c r="N1922" s="49">
        <v>0</v>
      </c>
      <c r="O1922" s="49">
        <v>2341</v>
      </c>
      <c r="P1922" s="49">
        <v>0</v>
      </c>
      <c r="Q1922" s="49">
        <v>2341</v>
      </c>
      <c r="R1922" s="49">
        <v>0</v>
      </c>
      <c r="S1922" s="49">
        <v>0</v>
      </c>
      <c r="T1922" s="47">
        <v>1</v>
      </c>
      <c r="U1922" s="47">
        <v>0.99519619096203704</v>
      </c>
    </row>
    <row r="1923" spans="1:21" hidden="1" x14ac:dyDescent="0.25">
      <c r="A1923" s="486"/>
      <c r="B1923" s="320"/>
      <c r="C1923" s="320"/>
      <c r="D1923" s="49">
        <v>44780.600000000006</v>
      </c>
      <c r="E1923" s="49">
        <v>0</v>
      </c>
      <c r="F1923" s="49">
        <v>44780.600000000006</v>
      </c>
      <c r="G1923" s="49">
        <v>0</v>
      </c>
      <c r="H1923" s="49">
        <v>0</v>
      </c>
      <c r="I1923" s="49">
        <v>13745.599999999999</v>
      </c>
      <c r="J1923" s="49">
        <v>13745.599999999999</v>
      </c>
      <c r="K1923" s="49">
        <v>0</v>
      </c>
      <c r="L1923" s="49">
        <v>13745.599999999999</v>
      </c>
      <c r="M1923" s="49">
        <v>0</v>
      </c>
      <c r="N1923" s="49">
        <v>0</v>
      </c>
      <c r="O1923" s="49">
        <v>13535.5</v>
      </c>
      <c r="P1923" s="49">
        <v>0</v>
      </c>
      <c r="Q1923" s="49">
        <v>13535.5</v>
      </c>
      <c r="R1923" s="49">
        <v>0</v>
      </c>
      <c r="S1923" s="49">
        <v>0</v>
      </c>
      <c r="T1923" s="47">
        <v>1</v>
      </c>
      <c r="U1923" s="47">
        <v>0.98471510883482727</v>
      </c>
    </row>
    <row r="1924" spans="1:21" ht="56.25" hidden="1" x14ac:dyDescent="0.25">
      <c r="A1924" s="8" t="s">
        <v>1219</v>
      </c>
      <c r="B1924" s="320"/>
      <c r="C1924" s="320"/>
      <c r="D1924" s="49">
        <v>0</v>
      </c>
      <c r="E1924" s="49">
        <v>0</v>
      </c>
      <c r="F1924" s="49">
        <v>0</v>
      </c>
      <c r="G1924" s="49">
        <v>0</v>
      </c>
      <c r="H1924" s="49">
        <v>0</v>
      </c>
      <c r="I1924" s="49">
        <v>0</v>
      </c>
      <c r="J1924" s="49">
        <v>0</v>
      </c>
      <c r="K1924" s="49">
        <v>0</v>
      </c>
      <c r="L1924" s="49">
        <v>0</v>
      </c>
      <c r="M1924" s="49">
        <v>0</v>
      </c>
      <c r="N1924" s="49">
        <v>0</v>
      </c>
      <c r="O1924" s="49">
        <v>0</v>
      </c>
      <c r="P1924" s="49">
        <v>0</v>
      </c>
      <c r="Q1924" s="49">
        <v>0</v>
      </c>
      <c r="R1924" s="49">
        <v>0</v>
      </c>
      <c r="S1924" s="49">
        <v>0</v>
      </c>
      <c r="T1924" s="47"/>
      <c r="U1924" s="47"/>
    </row>
    <row r="1925" spans="1:21" ht="33.75" hidden="1" x14ac:dyDescent="0.25">
      <c r="A1925" s="8" t="s">
        <v>1220</v>
      </c>
      <c r="B1925" s="320"/>
      <c r="C1925" s="320"/>
      <c r="D1925" s="49">
        <v>0</v>
      </c>
      <c r="E1925" s="49">
        <v>0</v>
      </c>
      <c r="F1925" s="49">
        <v>0</v>
      </c>
      <c r="G1925" s="49">
        <v>0</v>
      </c>
      <c r="H1925" s="49">
        <v>0</v>
      </c>
      <c r="I1925" s="49">
        <v>0</v>
      </c>
      <c r="J1925" s="49">
        <v>0</v>
      </c>
      <c r="K1925" s="49">
        <v>0</v>
      </c>
      <c r="L1925" s="49">
        <v>0</v>
      </c>
      <c r="M1925" s="49">
        <v>0</v>
      </c>
      <c r="N1925" s="49">
        <v>0</v>
      </c>
      <c r="O1925" s="49">
        <v>0</v>
      </c>
      <c r="P1925" s="49">
        <v>0</v>
      </c>
      <c r="Q1925" s="49">
        <v>0</v>
      </c>
      <c r="R1925" s="49">
        <v>0</v>
      </c>
      <c r="S1925" s="49">
        <v>0</v>
      </c>
      <c r="T1925" s="47"/>
      <c r="U1925" s="47"/>
    </row>
    <row r="1926" spans="1:21" ht="45" hidden="1" x14ac:dyDescent="0.25">
      <c r="A1926" s="8" t="s">
        <v>1221</v>
      </c>
      <c r="B1926" s="320"/>
      <c r="C1926" s="320"/>
      <c r="D1926" s="49">
        <v>0</v>
      </c>
      <c r="E1926" s="49">
        <v>0</v>
      </c>
      <c r="F1926" s="49">
        <v>0</v>
      </c>
      <c r="G1926" s="49">
        <v>0</v>
      </c>
      <c r="H1926" s="49">
        <v>0</v>
      </c>
      <c r="I1926" s="49">
        <v>0</v>
      </c>
      <c r="J1926" s="49">
        <v>0</v>
      </c>
      <c r="K1926" s="49">
        <v>0</v>
      </c>
      <c r="L1926" s="49">
        <v>0</v>
      </c>
      <c r="M1926" s="49">
        <v>0</v>
      </c>
      <c r="N1926" s="49">
        <v>0</v>
      </c>
      <c r="O1926" s="49">
        <v>0</v>
      </c>
      <c r="P1926" s="49">
        <v>0</v>
      </c>
      <c r="Q1926" s="49">
        <v>0</v>
      </c>
      <c r="R1926" s="49">
        <v>0</v>
      </c>
      <c r="S1926" s="49">
        <v>0</v>
      </c>
      <c r="T1926" s="47"/>
      <c r="U1926" s="47"/>
    </row>
    <row r="1927" spans="1:21" ht="33.75" hidden="1" x14ac:dyDescent="0.25">
      <c r="A1927" s="8" t="s">
        <v>1222</v>
      </c>
      <c r="B1927" s="320"/>
      <c r="C1927" s="320"/>
      <c r="D1927" s="49">
        <v>3581.1</v>
      </c>
      <c r="E1927" s="49">
        <v>0</v>
      </c>
      <c r="F1927" s="49">
        <v>3581.1</v>
      </c>
      <c r="G1927" s="49">
        <v>0</v>
      </c>
      <c r="H1927" s="49">
        <v>0</v>
      </c>
      <c r="I1927" s="49">
        <v>0</v>
      </c>
      <c r="J1927" s="49">
        <v>0</v>
      </c>
      <c r="K1927" s="49">
        <v>0</v>
      </c>
      <c r="L1927" s="49">
        <v>0</v>
      </c>
      <c r="M1927" s="49">
        <v>0</v>
      </c>
      <c r="N1927" s="49">
        <v>0</v>
      </c>
      <c r="O1927" s="49">
        <v>0</v>
      </c>
      <c r="P1927" s="49">
        <v>0</v>
      </c>
      <c r="Q1927" s="49">
        <v>0</v>
      </c>
      <c r="R1927" s="49">
        <v>0</v>
      </c>
      <c r="S1927" s="49">
        <v>0</v>
      </c>
      <c r="T1927" s="47"/>
      <c r="U1927" s="47"/>
    </row>
    <row r="1928" spans="1:21" ht="33.75" hidden="1" x14ac:dyDescent="0.25">
      <c r="A1928" s="8" t="s">
        <v>1223</v>
      </c>
      <c r="B1928" s="320"/>
      <c r="C1928" s="320"/>
      <c r="D1928" s="49">
        <v>1070.9000000000001</v>
      </c>
      <c r="E1928" s="49">
        <v>0</v>
      </c>
      <c r="F1928" s="49">
        <v>1070.9000000000001</v>
      </c>
      <c r="G1928" s="49">
        <v>0</v>
      </c>
      <c r="H1928" s="49">
        <v>0</v>
      </c>
      <c r="I1928" s="49">
        <v>0</v>
      </c>
      <c r="J1928" s="49">
        <v>0</v>
      </c>
      <c r="K1928" s="49">
        <v>0</v>
      </c>
      <c r="L1928" s="49">
        <v>0</v>
      </c>
      <c r="M1928" s="49">
        <v>0</v>
      </c>
      <c r="N1928" s="49">
        <v>0</v>
      </c>
      <c r="O1928" s="49">
        <v>0</v>
      </c>
      <c r="P1928" s="49">
        <v>0</v>
      </c>
      <c r="Q1928" s="49">
        <v>0</v>
      </c>
      <c r="R1928" s="49">
        <v>0</v>
      </c>
      <c r="S1928" s="49">
        <v>0</v>
      </c>
      <c r="T1928" s="47"/>
      <c r="U1928" s="47"/>
    </row>
    <row r="1929" spans="1:21" ht="45" hidden="1" x14ac:dyDescent="0.25">
      <c r="A1929" s="8" t="s">
        <v>1224</v>
      </c>
      <c r="B1929" s="320"/>
      <c r="C1929" s="320"/>
      <c r="D1929" s="49">
        <v>0</v>
      </c>
      <c r="E1929" s="49">
        <v>0</v>
      </c>
      <c r="F1929" s="49">
        <v>0</v>
      </c>
      <c r="G1929" s="49">
        <v>0</v>
      </c>
      <c r="H1929" s="49">
        <v>0</v>
      </c>
      <c r="I1929" s="49">
        <v>0</v>
      </c>
      <c r="J1929" s="49">
        <v>0</v>
      </c>
      <c r="K1929" s="49">
        <v>0</v>
      </c>
      <c r="L1929" s="49">
        <v>0</v>
      </c>
      <c r="M1929" s="49">
        <v>0</v>
      </c>
      <c r="N1929" s="49">
        <v>0</v>
      </c>
      <c r="O1929" s="49">
        <v>0</v>
      </c>
      <c r="P1929" s="49">
        <v>0</v>
      </c>
      <c r="Q1929" s="49">
        <v>0</v>
      </c>
      <c r="R1929" s="49">
        <v>0</v>
      </c>
      <c r="S1929" s="49">
        <v>0</v>
      </c>
      <c r="T1929" s="47"/>
      <c r="U1929" s="47"/>
    </row>
    <row r="1930" spans="1:21" ht="45" hidden="1" x14ac:dyDescent="0.25">
      <c r="A1930" s="8" t="s">
        <v>1225</v>
      </c>
      <c r="B1930" s="320"/>
      <c r="C1930" s="320"/>
      <c r="D1930" s="49">
        <v>500</v>
      </c>
      <c r="E1930" s="49">
        <v>0</v>
      </c>
      <c r="F1930" s="49">
        <v>500</v>
      </c>
      <c r="G1930" s="49">
        <v>0</v>
      </c>
      <c r="H1930" s="49">
        <v>0</v>
      </c>
      <c r="I1930" s="49">
        <v>0</v>
      </c>
      <c r="J1930" s="49">
        <v>0</v>
      </c>
      <c r="K1930" s="49">
        <v>0</v>
      </c>
      <c r="L1930" s="49">
        <v>0</v>
      </c>
      <c r="M1930" s="49">
        <v>0</v>
      </c>
      <c r="N1930" s="49">
        <v>0</v>
      </c>
      <c r="O1930" s="49">
        <v>0</v>
      </c>
      <c r="P1930" s="49">
        <v>0</v>
      </c>
      <c r="Q1930" s="49">
        <v>0</v>
      </c>
      <c r="R1930" s="49">
        <v>0</v>
      </c>
      <c r="S1930" s="49">
        <v>0</v>
      </c>
      <c r="T1930" s="47"/>
      <c r="U1930" s="47"/>
    </row>
    <row r="1931" spans="1:21" ht="45" hidden="1" x14ac:dyDescent="0.25">
      <c r="A1931" s="8" t="s">
        <v>1226</v>
      </c>
      <c r="B1931" s="320"/>
      <c r="C1931" s="320"/>
      <c r="D1931" s="49">
        <v>10200</v>
      </c>
      <c r="E1931" s="49">
        <v>0</v>
      </c>
      <c r="F1931" s="49">
        <v>10200</v>
      </c>
      <c r="G1931" s="49">
        <v>0</v>
      </c>
      <c r="H1931" s="49">
        <v>0</v>
      </c>
      <c r="I1931" s="49">
        <v>0</v>
      </c>
      <c r="J1931" s="49">
        <v>0</v>
      </c>
      <c r="K1931" s="49">
        <v>0</v>
      </c>
      <c r="L1931" s="49">
        <v>0</v>
      </c>
      <c r="M1931" s="49">
        <v>0</v>
      </c>
      <c r="N1931" s="49">
        <v>0</v>
      </c>
      <c r="O1931" s="49">
        <v>0</v>
      </c>
      <c r="P1931" s="49">
        <v>0</v>
      </c>
      <c r="Q1931" s="49">
        <v>0</v>
      </c>
      <c r="R1931" s="49">
        <v>0</v>
      </c>
      <c r="S1931" s="49">
        <v>0</v>
      </c>
      <c r="T1931" s="47"/>
      <c r="U1931" s="47"/>
    </row>
    <row r="1932" spans="1:21" ht="90" hidden="1" x14ac:dyDescent="0.25">
      <c r="A1932" s="8" t="s">
        <v>1227</v>
      </c>
      <c r="B1932" s="320"/>
      <c r="C1932" s="320"/>
      <c r="D1932" s="49">
        <v>0</v>
      </c>
      <c r="E1932" s="49">
        <v>0</v>
      </c>
      <c r="F1932" s="49">
        <v>0</v>
      </c>
      <c r="G1932" s="49">
        <v>0</v>
      </c>
      <c r="H1932" s="49">
        <v>0</v>
      </c>
      <c r="I1932" s="49">
        <v>0</v>
      </c>
      <c r="J1932" s="49">
        <v>0</v>
      </c>
      <c r="K1932" s="49">
        <v>0</v>
      </c>
      <c r="L1932" s="49">
        <v>0</v>
      </c>
      <c r="M1932" s="49">
        <v>0</v>
      </c>
      <c r="N1932" s="49">
        <v>0</v>
      </c>
      <c r="O1932" s="49">
        <v>0</v>
      </c>
      <c r="P1932" s="49">
        <v>0</v>
      </c>
      <c r="Q1932" s="49">
        <v>0</v>
      </c>
      <c r="R1932" s="49">
        <v>0</v>
      </c>
      <c r="S1932" s="49">
        <v>0</v>
      </c>
      <c r="T1932" s="47"/>
      <c r="U1932" s="47"/>
    </row>
    <row r="1933" spans="1:21" ht="45" hidden="1" x14ac:dyDescent="0.25">
      <c r="A1933" s="8" t="s">
        <v>1228</v>
      </c>
      <c r="B1933" s="320"/>
      <c r="C1933" s="320"/>
      <c r="D1933" s="49">
        <v>0</v>
      </c>
      <c r="E1933" s="49">
        <v>0</v>
      </c>
      <c r="F1933" s="49">
        <v>0</v>
      </c>
      <c r="G1933" s="49">
        <v>0</v>
      </c>
      <c r="H1933" s="49">
        <v>0</v>
      </c>
      <c r="I1933" s="49">
        <v>0</v>
      </c>
      <c r="J1933" s="49">
        <v>0</v>
      </c>
      <c r="K1933" s="49">
        <v>0</v>
      </c>
      <c r="L1933" s="49">
        <v>0</v>
      </c>
      <c r="M1933" s="49">
        <v>0</v>
      </c>
      <c r="N1933" s="49">
        <v>0</v>
      </c>
      <c r="O1933" s="49">
        <v>0</v>
      </c>
      <c r="P1933" s="49">
        <v>0</v>
      </c>
      <c r="Q1933" s="49">
        <v>0</v>
      </c>
      <c r="R1933" s="49">
        <v>0</v>
      </c>
      <c r="S1933" s="49">
        <v>0</v>
      </c>
      <c r="T1933" s="47"/>
      <c r="U1933" s="47"/>
    </row>
    <row r="1934" spans="1:21" hidden="1" x14ac:dyDescent="0.25">
      <c r="A1934" s="2" t="s">
        <v>1156</v>
      </c>
      <c r="B1934" s="320"/>
      <c r="C1934" s="320"/>
      <c r="D1934" s="49">
        <v>628277.79999999981</v>
      </c>
      <c r="E1934" s="49">
        <v>0</v>
      </c>
      <c r="F1934" s="49">
        <v>628277.79999999981</v>
      </c>
      <c r="G1934" s="49">
        <v>0</v>
      </c>
      <c r="H1934" s="49">
        <v>0</v>
      </c>
      <c r="I1934" s="49">
        <v>123210.6</v>
      </c>
      <c r="J1934" s="49">
        <v>123210.6</v>
      </c>
      <c r="K1934" s="49">
        <v>0</v>
      </c>
      <c r="L1934" s="49">
        <v>123210.6</v>
      </c>
      <c r="M1934" s="49">
        <v>0</v>
      </c>
      <c r="N1934" s="49">
        <v>0</v>
      </c>
      <c r="O1934" s="49">
        <v>102862</v>
      </c>
      <c r="P1934" s="49">
        <v>0</v>
      </c>
      <c r="Q1934" s="49">
        <v>102862</v>
      </c>
      <c r="R1934" s="49">
        <v>0</v>
      </c>
      <c r="S1934" s="49">
        <v>0</v>
      </c>
      <c r="T1934" s="47">
        <v>1</v>
      </c>
      <c r="U1934" s="47">
        <v>0.8348470018001698</v>
      </c>
    </row>
    <row r="1935" spans="1:21" hidden="1" x14ac:dyDescent="0.25">
      <c r="A1935" s="459" t="s">
        <v>1229</v>
      </c>
      <c r="B1935" s="460"/>
      <c r="C1935" s="460"/>
      <c r="D1935" s="460"/>
      <c r="E1935" s="460"/>
      <c r="F1935" s="460"/>
      <c r="G1935" s="460"/>
      <c r="H1935" s="460"/>
      <c r="I1935" s="460"/>
      <c r="J1935" s="460"/>
      <c r="K1935" s="460"/>
      <c r="L1935" s="460"/>
      <c r="M1935" s="460"/>
      <c r="N1935" s="460"/>
      <c r="O1935" s="460"/>
      <c r="P1935" s="460"/>
      <c r="Q1935" s="460"/>
      <c r="R1935" s="460"/>
      <c r="S1935" s="460"/>
      <c r="T1935" s="460"/>
      <c r="U1935" s="461"/>
    </row>
    <row r="1936" spans="1:21" ht="22.5" hidden="1" x14ac:dyDescent="0.25">
      <c r="A1936" s="8" t="s">
        <v>1230</v>
      </c>
      <c r="B1936" s="320"/>
      <c r="C1936" s="320"/>
      <c r="D1936" s="49">
        <v>0</v>
      </c>
      <c r="E1936" s="49">
        <v>0</v>
      </c>
      <c r="F1936" s="49">
        <v>0</v>
      </c>
      <c r="G1936" s="49">
        <v>0</v>
      </c>
      <c r="H1936" s="49">
        <v>0</v>
      </c>
      <c r="I1936" s="49">
        <v>0</v>
      </c>
      <c r="J1936" s="49">
        <v>0</v>
      </c>
      <c r="K1936" s="49">
        <v>0</v>
      </c>
      <c r="L1936" s="49">
        <v>0</v>
      </c>
      <c r="M1936" s="49">
        <v>0</v>
      </c>
      <c r="N1936" s="49">
        <v>0</v>
      </c>
      <c r="O1936" s="49">
        <v>0</v>
      </c>
      <c r="P1936" s="49">
        <v>0</v>
      </c>
      <c r="Q1936" s="49">
        <v>0</v>
      </c>
      <c r="R1936" s="49">
        <v>0</v>
      </c>
      <c r="S1936" s="49">
        <v>0</v>
      </c>
      <c r="T1936" s="47"/>
      <c r="U1936" s="47"/>
    </row>
    <row r="1937" spans="1:21" ht="22.5" hidden="1" x14ac:dyDescent="0.25">
      <c r="A1937" s="8" t="s">
        <v>1231</v>
      </c>
      <c r="B1937" s="320"/>
      <c r="C1937" s="320"/>
      <c r="D1937" s="49">
        <v>114.3</v>
      </c>
      <c r="E1937" s="49">
        <v>0</v>
      </c>
      <c r="F1937" s="49">
        <v>114.3</v>
      </c>
      <c r="G1937" s="49">
        <v>0</v>
      </c>
      <c r="H1937" s="49">
        <v>0</v>
      </c>
      <c r="I1937" s="49">
        <v>57.2</v>
      </c>
      <c r="J1937" s="49">
        <v>57.2</v>
      </c>
      <c r="K1937" s="49">
        <v>0</v>
      </c>
      <c r="L1937" s="49">
        <v>57.2</v>
      </c>
      <c r="M1937" s="49">
        <v>0</v>
      </c>
      <c r="N1937" s="49">
        <v>0</v>
      </c>
      <c r="O1937" s="49">
        <v>0</v>
      </c>
      <c r="P1937" s="49">
        <v>0</v>
      </c>
      <c r="Q1937" s="49">
        <v>0</v>
      </c>
      <c r="R1937" s="49">
        <v>0</v>
      </c>
      <c r="S1937" s="49">
        <v>0</v>
      </c>
      <c r="T1937" s="47">
        <v>1</v>
      </c>
      <c r="U1937" s="47">
        <v>0</v>
      </c>
    </row>
    <row r="1938" spans="1:21" ht="33.75" hidden="1" x14ac:dyDescent="0.25">
      <c r="A1938" s="8" t="s">
        <v>1232</v>
      </c>
      <c r="B1938" s="320"/>
      <c r="C1938" s="320"/>
      <c r="D1938" s="49">
        <v>1501.2</v>
      </c>
      <c r="E1938" s="49">
        <v>0</v>
      </c>
      <c r="F1938" s="49">
        <v>1501.2</v>
      </c>
      <c r="G1938" s="49">
        <v>0</v>
      </c>
      <c r="H1938" s="49">
        <v>0</v>
      </c>
      <c r="I1938" s="49">
        <v>382</v>
      </c>
      <c r="J1938" s="49">
        <v>382</v>
      </c>
      <c r="K1938" s="49">
        <v>0</v>
      </c>
      <c r="L1938" s="49">
        <v>382</v>
      </c>
      <c r="M1938" s="49">
        <v>0</v>
      </c>
      <c r="N1938" s="49">
        <v>0</v>
      </c>
      <c r="O1938" s="49">
        <v>275.3</v>
      </c>
      <c r="P1938" s="49">
        <v>0</v>
      </c>
      <c r="Q1938" s="49">
        <v>275.3</v>
      </c>
      <c r="R1938" s="49">
        <v>0</v>
      </c>
      <c r="S1938" s="49">
        <v>0</v>
      </c>
      <c r="T1938" s="47">
        <v>1</v>
      </c>
      <c r="U1938" s="47">
        <v>0.72068062827225132</v>
      </c>
    </row>
    <row r="1939" spans="1:21" ht="45" hidden="1" x14ac:dyDescent="0.25">
      <c r="A1939" s="8" t="s">
        <v>1233</v>
      </c>
      <c r="B1939" s="320"/>
      <c r="C1939" s="320"/>
      <c r="D1939" s="49">
        <v>0</v>
      </c>
      <c r="E1939" s="49">
        <v>0</v>
      </c>
      <c r="F1939" s="49">
        <v>0</v>
      </c>
      <c r="G1939" s="49">
        <v>0</v>
      </c>
      <c r="H1939" s="49">
        <v>0</v>
      </c>
      <c r="I1939" s="49">
        <v>0</v>
      </c>
      <c r="J1939" s="49">
        <v>0</v>
      </c>
      <c r="K1939" s="49">
        <v>0</v>
      </c>
      <c r="L1939" s="49">
        <v>0</v>
      </c>
      <c r="M1939" s="49">
        <v>0</v>
      </c>
      <c r="N1939" s="49">
        <v>0</v>
      </c>
      <c r="O1939" s="49">
        <v>0</v>
      </c>
      <c r="P1939" s="49">
        <v>0</v>
      </c>
      <c r="Q1939" s="49">
        <v>0</v>
      </c>
      <c r="R1939" s="49">
        <v>0</v>
      </c>
      <c r="S1939" s="49">
        <v>0</v>
      </c>
      <c r="T1939" s="47"/>
      <c r="U1939" s="47"/>
    </row>
    <row r="1940" spans="1:21" hidden="1" x14ac:dyDescent="0.25">
      <c r="A1940" s="2" t="s">
        <v>1156</v>
      </c>
      <c r="B1940" s="320"/>
      <c r="C1940" s="320"/>
      <c r="D1940" s="49">
        <v>1615.5</v>
      </c>
      <c r="E1940" s="49">
        <v>0</v>
      </c>
      <c r="F1940" s="49">
        <v>1615.5</v>
      </c>
      <c r="G1940" s="49">
        <v>0</v>
      </c>
      <c r="H1940" s="49">
        <v>0</v>
      </c>
      <c r="I1940" s="49">
        <v>439.2</v>
      </c>
      <c r="J1940" s="307">
        <v>439.2</v>
      </c>
      <c r="K1940" s="307">
        <v>0</v>
      </c>
      <c r="L1940" s="307">
        <v>439.2</v>
      </c>
      <c r="M1940" s="307">
        <v>0</v>
      </c>
      <c r="N1940" s="307">
        <v>0</v>
      </c>
      <c r="O1940" s="307">
        <v>275.3</v>
      </c>
      <c r="P1940" s="307">
        <v>0</v>
      </c>
      <c r="Q1940" s="307">
        <v>275.3</v>
      </c>
      <c r="R1940" s="307">
        <v>0</v>
      </c>
      <c r="S1940" s="307">
        <v>0</v>
      </c>
      <c r="T1940" s="47">
        <v>1</v>
      </c>
      <c r="U1940" s="47">
        <v>0.62682149362477235</v>
      </c>
    </row>
    <row r="1941" spans="1:21" x14ac:dyDescent="0.25">
      <c r="A1941" s="8" t="s">
        <v>1234</v>
      </c>
      <c r="B1941" s="320"/>
      <c r="C1941" s="320"/>
      <c r="D1941" s="49">
        <v>636829.39999999979</v>
      </c>
      <c r="E1941" s="49">
        <v>3736.1000000000004</v>
      </c>
      <c r="F1941" s="49">
        <v>633093.29999999981</v>
      </c>
      <c r="G1941" s="49">
        <v>0</v>
      </c>
      <c r="H1941" s="49">
        <v>0</v>
      </c>
      <c r="I1941" s="49">
        <v>123846.8</v>
      </c>
      <c r="J1941" s="49">
        <v>123846.8</v>
      </c>
      <c r="K1941" s="49">
        <v>0</v>
      </c>
      <c r="L1941" s="49">
        <v>123846.8</v>
      </c>
      <c r="M1941" s="49">
        <v>0</v>
      </c>
      <c r="N1941" s="49">
        <v>0</v>
      </c>
      <c r="O1941" s="49">
        <v>103212.7</v>
      </c>
      <c r="P1941" s="49">
        <v>0</v>
      </c>
      <c r="Q1941" s="49">
        <v>103212.7</v>
      </c>
      <c r="R1941" s="49">
        <v>0</v>
      </c>
      <c r="S1941" s="49">
        <v>0</v>
      </c>
      <c r="T1941" s="47">
        <v>1</v>
      </c>
      <c r="U1941" s="47">
        <v>0.83339012392730372</v>
      </c>
    </row>
    <row r="1942" spans="1:21" hidden="1" x14ac:dyDescent="0.25">
      <c r="A1942" s="459" t="s">
        <v>1235</v>
      </c>
      <c r="B1942" s="460"/>
      <c r="C1942" s="460"/>
      <c r="D1942" s="460"/>
      <c r="E1942" s="460"/>
      <c r="F1942" s="460"/>
      <c r="G1942" s="460"/>
      <c r="H1942" s="460"/>
      <c r="I1942" s="460"/>
      <c r="J1942" s="460"/>
      <c r="K1942" s="460"/>
      <c r="L1942" s="460"/>
      <c r="M1942" s="460"/>
      <c r="N1942" s="460"/>
      <c r="O1942" s="460"/>
      <c r="P1942" s="460"/>
      <c r="Q1942" s="460"/>
      <c r="R1942" s="460"/>
      <c r="S1942" s="460"/>
      <c r="T1942" s="460"/>
      <c r="U1942" s="461"/>
    </row>
    <row r="1943" spans="1:21" hidden="1" x14ac:dyDescent="0.25">
      <c r="A1943" s="459" t="s">
        <v>1236</v>
      </c>
      <c r="B1943" s="460"/>
      <c r="C1943" s="460"/>
      <c r="D1943" s="460"/>
      <c r="E1943" s="460"/>
      <c r="F1943" s="460"/>
      <c r="G1943" s="460"/>
      <c r="H1943" s="460"/>
      <c r="I1943" s="460"/>
      <c r="J1943" s="460"/>
      <c r="K1943" s="460"/>
      <c r="L1943" s="460"/>
      <c r="M1943" s="460"/>
      <c r="N1943" s="460"/>
      <c r="O1943" s="460"/>
      <c r="P1943" s="460"/>
      <c r="Q1943" s="460"/>
      <c r="R1943" s="460"/>
      <c r="S1943" s="460"/>
      <c r="T1943" s="460"/>
      <c r="U1943" s="461"/>
    </row>
    <row r="1944" spans="1:21" ht="33.75" hidden="1" x14ac:dyDescent="0.25">
      <c r="A1944" s="8" t="s">
        <v>1237</v>
      </c>
      <c r="B1944" s="320"/>
      <c r="C1944" s="320"/>
      <c r="D1944" s="49">
        <v>0</v>
      </c>
      <c r="E1944" s="49">
        <v>0</v>
      </c>
      <c r="F1944" s="49">
        <v>0</v>
      </c>
      <c r="G1944" s="49">
        <v>0</v>
      </c>
      <c r="H1944" s="49">
        <v>0</v>
      </c>
      <c r="I1944" s="49">
        <v>0</v>
      </c>
      <c r="J1944" s="49">
        <v>0</v>
      </c>
      <c r="K1944" s="49">
        <v>0</v>
      </c>
      <c r="L1944" s="49">
        <v>0</v>
      </c>
      <c r="M1944" s="49">
        <v>0</v>
      </c>
      <c r="N1944" s="49">
        <v>0</v>
      </c>
      <c r="O1944" s="49">
        <v>0</v>
      </c>
      <c r="P1944" s="49">
        <v>0</v>
      </c>
      <c r="Q1944" s="49">
        <v>0</v>
      </c>
      <c r="R1944" s="49">
        <v>0</v>
      </c>
      <c r="S1944" s="49">
        <v>0</v>
      </c>
      <c r="T1944" s="47"/>
      <c r="U1944" s="47"/>
    </row>
    <row r="1945" spans="1:21" ht="33.75" hidden="1" x14ac:dyDescent="0.25">
      <c r="A1945" s="8" t="s">
        <v>1238</v>
      </c>
      <c r="B1945" s="320"/>
      <c r="C1945" s="320"/>
      <c r="D1945" s="49">
        <v>480.9</v>
      </c>
      <c r="E1945" s="49">
        <v>0</v>
      </c>
      <c r="F1945" s="49">
        <v>480.9</v>
      </c>
      <c r="G1945" s="49">
        <v>0</v>
      </c>
      <c r="H1945" s="49">
        <v>0</v>
      </c>
      <c r="I1945" s="49">
        <v>0</v>
      </c>
      <c r="J1945" s="49">
        <v>0</v>
      </c>
      <c r="K1945" s="49">
        <v>0</v>
      </c>
      <c r="L1945" s="49">
        <v>0</v>
      </c>
      <c r="M1945" s="49">
        <v>0</v>
      </c>
      <c r="N1945" s="49">
        <v>0</v>
      </c>
      <c r="O1945" s="49">
        <v>0</v>
      </c>
      <c r="P1945" s="49">
        <v>0</v>
      </c>
      <c r="Q1945" s="49">
        <v>0</v>
      </c>
      <c r="R1945" s="49">
        <v>0</v>
      </c>
      <c r="S1945" s="49">
        <v>0</v>
      </c>
      <c r="T1945" s="47"/>
      <c r="U1945" s="47"/>
    </row>
    <row r="1946" spans="1:21" hidden="1" x14ac:dyDescent="0.25">
      <c r="A1946" s="2" t="s">
        <v>1156</v>
      </c>
      <c r="B1946" s="320"/>
      <c r="C1946" s="320"/>
      <c r="D1946" s="49">
        <v>480.9</v>
      </c>
      <c r="E1946" s="49">
        <v>0</v>
      </c>
      <c r="F1946" s="49">
        <v>480.9</v>
      </c>
      <c r="G1946" s="49">
        <v>0</v>
      </c>
      <c r="H1946" s="49">
        <v>0</v>
      </c>
      <c r="I1946" s="49">
        <v>0</v>
      </c>
      <c r="J1946" s="49">
        <v>0</v>
      </c>
      <c r="K1946" s="49">
        <v>0</v>
      </c>
      <c r="L1946" s="49">
        <v>0</v>
      </c>
      <c r="M1946" s="49">
        <v>0</v>
      </c>
      <c r="N1946" s="49">
        <v>0</v>
      </c>
      <c r="O1946" s="49">
        <v>0</v>
      </c>
      <c r="P1946" s="49">
        <v>0</v>
      </c>
      <c r="Q1946" s="49">
        <v>0</v>
      </c>
      <c r="R1946" s="49">
        <v>0</v>
      </c>
      <c r="S1946" s="49">
        <v>0</v>
      </c>
      <c r="T1946" s="47"/>
      <c r="U1946" s="47"/>
    </row>
    <row r="1947" spans="1:21" hidden="1" x14ac:dyDescent="0.25">
      <c r="A1947" s="459" t="s">
        <v>1239</v>
      </c>
      <c r="B1947" s="460"/>
      <c r="C1947" s="460"/>
      <c r="D1947" s="460">
        <v>0</v>
      </c>
      <c r="E1947" s="460">
        <v>0</v>
      </c>
      <c r="F1947" s="460">
        <v>0</v>
      </c>
      <c r="G1947" s="460">
        <v>0</v>
      </c>
      <c r="H1947" s="460">
        <v>0</v>
      </c>
      <c r="I1947" s="460">
        <v>0</v>
      </c>
      <c r="J1947" s="460">
        <v>0</v>
      </c>
      <c r="K1947" s="460">
        <v>0</v>
      </c>
      <c r="L1947" s="460">
        <v>0</v>
      </c>
      <c r="M1947" s="460">
        <v>0</v>
      </c>
      <c r="N1947" s="460">
        <v>0</v>
      </c>
      <c r="O1947" s="460">
        <v>0</v>
      </c>
      <c r="P1947" s="460">
        <v>0</v>
      </c>
      <c r="Q1947" s="460">
        <v>0</v>
      </c>
      <c r="R1947" s="460">
        <v>0</v>
      </c>
      <c r="S1947" s="460">
        <v>0</v>
      </c>
      <c r="T1947" s="460"/>
      <c r="U1947" s="461"/>
    </row>
    <row r="1948" spans="1:21" hidden="1" x14ac:dyDescent="0.25">
      <c r="A1948" s="2" t="s">
        <v>1156</v>
      </c>
      <c r="B1948" s="320"/>
      <c r="C1948" s="320"/>
      <c r="D1948" s="49">
        <v>0</v>
      </c>
      <c r="E1948" s="49">
        <v>0</v>
      </c>
      <c r="F1948" s="49">
        <v>0</v>
      </c>
      <c r="G1948" s="49">
        <v>0</v>
      </c>
      <c r="H1948" s="49">
        <v>0</v>
      </c>
      <c r="I1948" s="49">
        <v>0</v>
      </c>
      <c r="J1948" s="49">
        <v>0</v>
      </c>
      <c r="K1948" s="49">
        <v>0</v>
      </c>
      <c r="L1948" s="49">
        <v>0</v>
      </c>
      <c r="M1948" s="49">
        <v>0</v>
      </c>
      <c r="N1948" s="49">
        <v>0</v>
      </c>
      <c r="O1948" s="49">
        <v>0</v>
      </c>
      <c r="P1948" s="49">
        <v>0</v>
      </c>
      <c r="Q1948" s="49">
        <v>0</v>
      </c>
      <c r="R1948" s="49">
        <v>0</v>
      </c>
      <c r="S1948" s="49">
        <v>0</v>
      </c>
      <c r="T1948" s="47"/>
      <c r="U1948" s="47"/>
    </row>
    <row r="1949" spans="1:21" hidden="1" x14ac:dyDescent="0.25">
      <c r="A1949" s="459" t="s">
        <v>1240</v>
      </c>
      <c r="B1949" s="460"/>
      <c r="C1949" s="460"/>
      <c r="D1949" s="460">
        <v>120.8</v>
      </c>
      <c r="E1949" s="460">
        <v>0</v>
      </c>
      <c r="F1949" s="460">
        <v>120.8</v>
      </c>
      <c r="G1949" s="460">
        <v>0</v>
      </c>
      <c r="H1949" s="460">
        <v>0</v>
      </c>
      <c r="I1949" s="460">
        <v>7.1</v>
      </c>
      <c r="J1949" s="460">
        <v>7.1</v>
      </c>
      <c r="K1949" s="460">
        <v>0</v>
      </c>
      <c r="L1949" s="460">
        <v>7.1</v>
      </c>
      <c r="M1949" s="460">
        <v>0</v>
      </c>
      <c r="N1949" s="460">
        <v>0</v>
      </c>
      <c r="O1949" s="460">
        <v>0</v>
      </c>
      <c r="P1949" s="460">
        <v>0</v>
      </c>
      <c r="Q1949" s="460">
        <v>0</v>
      </c>
      <c r="R1949" s="460">
        <v>0</v>
      </c>
      <c r="S1949" s="460">
        <v>0</v>
      </c>
      <c r="T1949" s="460">
        <v>1</v>
      </c>
      <c r="U1949" s="461">
        <v>0</v>
      </c>
    </row>
    <row r="1950" spans="1:21" hidden="1" x14ac:dyDescent="0.25">
      <c r="A1950" s="2" t="s">
        <v>1156</v>
      </c>
      <c r="B1950" s="320"/>
      <c r="C1950" s="320"/>
      <c r="D1950" s="49">
        <v>120.8</v>
      </c>
      <c r="E1950" s="49">
        <v>0</v>
      </c>
      <c r="F1950" s="49">
        <v>120.8</v>
      </c>
      <c r="G1950" s="49">
        <v>0</v>
      </c>
      <c r="H1950" s="49">
        <v>0</v>
      </c>
      <c r="I1950" s="49">
        <v>7.1</v>
      </c>
      <c r="J1950" s="49">
        <v>7.1</v>
      </c>
      <c r="K1950" s="49">
        <v>0</v>
      </c>
      <c r="L1950" s="49">
        <v>7.1</v>
      </c>
      <c r="M1950" s="49">
        <v>0</v>
      </c>
      <c r="N1950" s="49">
        <v>0</v>
      </c>
      <c r="O1950" s="49">
        <v>0</v>
      </c>
      <c r="P1950" s="49">
        <v>0</v>
      </c>
      <c r="Q1950" s="49">
        <v>0</v>
      </c>
      <c r="R1950" s="49">
        <v>0</v>
      </c>
      <c r="S1950" s="49">
        <v>0</v>
      </c>
      <c r="T1950" s="47">
        <v>1</v>
      </c>
      <c r="U1950" s="47">
        <v>0</v>
      </c>
    </row>
    <row r="1951" spans="1:21" hidden="1" x14ac:dyDescent="0.25">
      <c r="A1951" s="459" t="s">
        <v>1241</v>
      </c>
      <c r="B1951" s="460"/>
      <c r="C1951" s="460"/>
      <c r="D1951" s="460">
        <v>0</v>
      </c>
      <c r="E1951" s="460">
        <v>0</v>
      </c>
      <c r="F1951" s="460">
        <v>0</v>
      </c>
      <c r="G1951" s="460">
        <v>0</v>
      </c>
      <c r="H1951" s="460">
        <v>0</v>
      </c>
      <c r="I1951" s="460">
        <v>0</v>
      </c>
      <c r="J1951" s="460">
        <v>0</v>
      </c>
      <c r="K1951" s="460">
        <v>0</v>
      </c>
      <c r="L1951" s="460">
        <v>0</v>
      </c>
      <c r="M1951" s="460">
        <v>0</v>
      </c>
      <c r="N1951" s="460">
        <v>0</v>
      </c>
      <c r="O1951" s="460">
        <v>0</v>
      </c>
      <c r="P1951" s="460">
        <v>0</v>
      </c>
      <c r="Q1951" s="460">
        <v>0</v>
      </c>
      <c r="R1951" s="460">
        <v>0</v>
      </c>
      <c r="S1951" s="460">
        <v>0</v>
      </c>
      <c r="T1951" s="460"/>
      <c r="U1951" s="461"/>
    </row>
    <row r="1952" spans="1:21" hidden="1" x14ac:dyDescent="0.25">
      <c r="A1952" s="2" t="s">
        <v>1156</v>
      </c>
      <c r="B1952" s="320"/>
      <c r="C1952" s="320"/>
      <c r="D1952" s="49">
        <v>0</v>
      </c>
      <c r="E1952" s="49">
        <v>0</v>
      </c>
      <c r="F1952" s="49">
        <v>0</v>
      </c>
      <c r="G1952" s="49">
        <v>0</v>
      </c>
      <c r="H1952" s="49">
        <v>0</v>
      </c>
      <c r="I1952" s="49">
        <v>0</v>
      </c>
      <c r="J1952" s="49">
        <v>0</v>
      </c>
      <c r="K1952" s="49">
        <v>0</v>
      </c>
      <c r="L1952" s="49">
        <v>0</v>
      </c>
      <c r="M1952" s="49">
        <v>0</v>
      </c>
      <c r="N1952" s="49">
        <v>0</v>
      </c>
      <c r="O1952" s="49">
        <v>0</v>
      </c>
      <c r="P1952" s="49">
        <v>0</v>
      </c>
      <c r="Q1952" s="49">
        <v>0</v>
      </c>
      <c r="R1952" s="49">
        <v>0</v>
      </c>
      <c r="S1952" s="49">
        <v>0</v>
      </c>
      <c r="T1952" s="47"/>
      <c r="U1952" s="47"/>
    </row>
    <row r="1953" spans="1:21" hidden="1" x14ac:dyDescent="0.25">
      <c r="A1953" s="459" t="s">
        <v>1242</v>
      </c>
      <c r="B1953" s="460"/>
      <c r="C1953" s="460"/>
      <c r="D1953" s="460"/>
      <c r="E1953" s="460"/>
      <c r="F1953" s="460"/>
      <c r="G1953" s="460"/>
      <c r="H1953" s="460"/>
      <c r="I1953" s="460"/>
      <c r="J1953" s="460"/>
      <c r="K1953" s="460"/>
      <c r="L1953" s="460"/>
      <c r="M1953" s="460"/>
      <c r="N1953" s="460"/>
      <c r="O1953" s="460"/>
      <c r="P1953" s="460"/>
      <c r="Q1953" s="460"/>
      <c r="R1953" s="460"/>
      <c r="S1953" s="460"/>
      <c r="T1953" s="460"/>
      <c r="U1953" s="461"/>
    </row>
    <row r="1954" spans="1:21" ht="56.25" hidden="1" x14ac:dyDescent="0.25">
      <c r="A1954" s="8" t="s">
        <v>1243</v>
      </c>
      <c r="B1954" s="383"/>
      <c r="C1954" s="383"/>
      <c r="D1954" s="49">
        <v>83495.399999999994</v>
      </c>
      <c r="E1954" s="49">
        <v>0</v>
      </c>
      <c r="F1954" s="49">
        <v>83495.399999999994</v>
      </c>
      <c r="G1954" s="49">
        <v>0</v>
      </c>
      <c r="H1954" s="49">
        <v>0</v>
      </c>
      <c r="I1954" s="49">
        <v>16670</v>
      </c>
      <c r="J1954" s="49">
        <v>16670</v>
      </c>
      <c r="K1954" s="49">
        <v>0</v>
      </c>
      <c r="L1954" s="49">
        <v>16670</v>
      </c>
      <c r="M1954" s="49">
        <v>0</v>
      </c>
      <c r="N1954" s="49">
        <v>0</v>
      </c>
      <c r="O1954" s="49">
        <v>15683.2</v>
      </c>
      <c r="P1954" s="49">
        <v>0</v>
      </c>
      <c r="Q1954" s="49">
        <v>15683.2</v>
      </c>
      <c r="R1954" s="49">
        <v>0</v>
      </c>
      <c r="S1954" s="49">
        <v>0</v>
      </c>
      <c r="T1954" s="47">
        <v>1</v>
      </c>
      <c r="U1954" s="47">
        <v>0.9408038392321536</v>
      </c>
    </row>
    <row r="1955" spans="1:21" ht="56.25" hidden="1" x14ac:dyDescent="0.25">
      <c r="A1955" s="8" t="s">
        <v>1244</v>
      </c>
      <c r="B1955" s="320"/>
      <c r="C1955" s="320"/>
      <c r="D1955" s="49">
        <v>31703.3</v>
      </c>
      <c r="E1955" s="49">
        <v>0</v>
      </c>
      <c r="F1955" s="49">
        <v>31703.3</v>
      </c>
      <c r="G1955" s="49">
        <v>0</v>
      </c>
      <c r="H1955" s="49">
        <v>0</v>
      </c>
      <c r="I1955" s="49">
        <v>7925</v>
      </c>
      <c r="J1955" s="49">
        <v>7925</v>
      </c>
      <c r="K1955" s="49">
        <v>0</v>
      </c>
      <c r="L1955" s="49">
        <v>7925</v>
      </c>
      <c r="M1955" s="49">
        <v>0</v>
      </c>
      <c r="N1955" s="49">
        <v>0</v>
      </c>
      <c r="O1955" s="49">
        <v>7925</v>
      </c>
      <c r="P1955" s="49">
        <v>0</v>
      </c>
      <c r="Q1955" s="49">
        <v>7925</v>
      </c>
      <c r="R1955" s="49">
        <v>0</v>
      </c>
      <c r="S1955" s="49">
        <v>0</v>
      </c>
      <c r="T1955" s="47">
        <v>1</v>
      </c>
      <c r="U1955" s="47">
        <v>1</v>
      </c>
    </row>
    <row r="1956" spans="1:21" ht="67.5" hidden="1" x14ac:dyDescent="0.25">
      <c r="A1956" s="8" t="s">
        <v>1245</v>
      </c>
      <c r="B1956" s="320"/>
      <c r="C1956" s="320"/>
      <c r="D1956" s="49">
        <v>2058.4</v>
      </c>
      <c r="E1956" s="49">
        <v>0</v>
      </c>
      <c r="F1956" s="49">
        <v>2058.4</v>
      </c>
      <c r="G1956" s="49">
        <v>0</v>
      </c>
      <c r="H1956" s="49">
        <v>0</v>
      </c>
      <c r="I1956" s="49">
        <v>1493.2</v>
      </c>
      <c r="J1956" s="49">
        <v>1493.2</v>
      </c>
      <c r="K1956" s="49">
        <v>0</v>
      </c>
      <c r="L1956" s="49">
        <v>1493.2</v>
      </c>
      <c r="M1956" s="49">
        <v>0</v>
      </c>
      <c r="N1956" s="49">
        <v>0</v>
      </c>
      <c r="O1956" s="49">
        <v>1485</v>
      </c>
      <c r="P1956" s="49">
        <v>0</v>
      </c>
      <c r="Q1956" s="49">
        <v>1485</v>
      </c>
      <c r="R1956" s="49">
        <v>0</v>
      </c>
      <c r="S1956" s="49">
        <v>0</v>
      </c>
      <c r="T1956" s="47">
        <v>1</v>
      </c>
      <c r="U1956" s="47">
        <v>0.99450843825341551</v>
      </c>
    </row>
    <row r="1957" spans="1:21" hidden="1" x14ac:dyDescent="0.25">
      <c r="A1957" s="2" t="s">
        <v>1246</v>
      </c>
      <c r="B1957" s="320"/>
      <c r="C1957" s="320"/>
      <c r="D1957" s="49">
        <v>117257.09999999999</v>
      </c>
      <c r="E1957" s="49">
        <v>0</v>
      </c>
      <c r="F1957" s="49">
        <v>117257.09999999999</v>
      </c>
      <c r="G1957" s="49">
        <v>0</v>
      </c>
      <c r="H1957" s="49">
        <v>0</v>
      </c>
      <c r="I1957" s="49">
        <v>26088.2</v>
      </c>
      <c r="J1957" s="49">
        <v>26088.2</v>
      </c>
      <c r="K1957" s="49">
        <v>0</v>
      </c>
      <c r="L1957" s="49">
        <v>26088.2</v>
      </c>
      <c r="M1957" s="49">
        <v>0</v>
      </c>
      <c r="N1957" s="49">
        <v>0</v>
      </c>
      <c r="O1957" s="49">
        <v>25093.200000000001</v>
      </c>
      <c r="P1957" s="49">
        <v>0</v>
      </c>
      <c r="Q1957" s="49">
        <v>25093.200000000001</v>
      </c>
      <c r="R1957" s="49">
        <v>0</v>
      </c>
      <c r="S1957" s="49">
        <v>0</v>
      </c>
      <c r="T1957" s="47">
        <v>1</v>
      </c>
      <c r="U1957" s="47">
        <v>0.96186015133278646</v>
      </c>
    </row>
    <row r="1958" spans="1:21" x14ac:dyDescent="0.25">
      <c r="A1958" s="8" t="s">
        <v>1247</v>
      </c>
      <c r="B1958" s="320"/>
      <c r="C1958" s="320"/>
      <c r="D1958" s="385">
        <v>117858.79999999999</v>
      </c>
      <c r="E1958" s="385">
        <v>0</v>
      </c>
      <c r="F1958" s="385">
        <v>117858.79999999999</v>
      </c>
      <c r="G1958" s="385">
        <v>0</v>
      </c>
      <c r="H1958" s="385">
        <v>0</v>
      </c>
      <c r="I1958" s="385">
        <v>26095.3</v>
      </c>
      <c r="J1958" s="385">
        <v>26095.3</v>
      </c>
      <c r="K1958" s="385">
        <v>0</v>
      </c>
      <c r="L1958" s="385">
        <v>26095.3</v>
      </c>
      <c r="M1958" s="385">
        <v>0</v>
      </c>
      <c r="N1958" s="385">
        <v>0</v>
      </c>
      <c r="O1958" s="385">
        <v>25093.200000000001</v>
      </c>
      <c r="P1958" s="385">
        <v>0</v>
      </c>
      <c r="Q1958" s="385">
        <v>25093.200000000001</v>
      </c>
      <c r="R1958" s="385">
        <v>0</v>
      </c>
      <c r="S1958" s="385">
        <v>0</v>
      </c>
      <c r="T1958" s="47">
        <v>1</v>
      </c>
      <c r="U1958" s="47">
        <v>0.96159844876280409</v>
      </c>
    </row>
    <row r="1959" spans="1:21" x14ac:dyDescent="0.25">
      <c r="A1959" s="459" t="s">
        <v>1248</v>
      </c>
      <c r="B1959" s="460"/>
      <c r="C1959" s="460"/>
      <c r="D1959" s="460"/>
      <c r="E1959" s="460"/>
      <c r="F1959" s="460"/>
      <c r="G1959" s="460"/>
      <c r="H1959" s="460"/>
      <c r="I1959" s="460"/>
      <c r="J1959" s="460"/>
      <c r="K1959" s="460"/>
      <c r="L1959" s="460"/>
      <c r="M1959" s="460"/>
      <c r="N1959" s="460"/>
      <c r="O1959" s="460"/>
      <c r="P1959" s="460"/>
      <c r="Q1959" s="460"/>
      <c r="R1959" s="460"/>
      <c r="S1959" s="460"/>
      <c r="T1959" s="460"/>
      <c r="U1959" s="461"/>
    </row>
    <row r="1960" spans="1:21" hidden="1" x14ac:dyDescent="0.25">
      <c r="A1960" s="459" t="s">
        <v>1249</v>
      </c>
      <c r="B1960" s="460"/>
      <c r="C1960" s="460"/>
      <c r="D1960" s="460">
        <v>0</v>
      </c>
      <c r="E1960" s="460">
        <v>0</v>
      </c>
      <c r="F1960" s="460">
        <v>0</v>
      </c>
      <c r="G1960" s="460">
        <v>0</v>
      </c>
      <c r="H1960" s="460">
        <v>0</v>
      </c>
      <c r="I1960" s="460">
        <v>0</v>
      </c>
      <c r="J1960" s="460">
        <v>0</v>
      </c>
      <c r="K1960" s="460">
        <v>0</v>
      </c>
      <c r="L1960" s="460">
        <v>0</v>
      </c>
      <c r="M1960" s="460">
        <v>0</v>
      </c>
      <c r="N1960" s="460">
        <v>0</v>
      </c>
      <c r="O1960" s="460">
        <v>0</v>
      </c>
      <c r="P1960" s="460">
        <v>0</v>
      </c>
      <c r="Q1960" s="460">
        <v>0</v>
      </c>
      <c r="R1960" s="460">
        <v>0</v>
      </c>
      <c r="S1960" s="460">
        <v>0</v>
      </c>
      <c r="T1960" s="460"/>
      <c r="U1960" s="461"/>
    </row>
    <row r="1961" spans="1:21" hidden="1" x14ac:dyDescent="0.25">
      <c r="A1961" s="2" t="s">
        <v>1156</v>
      </c>
      <c r="B1961" s="320"/>
      <c r="C1961" s="320"/>
      <c r="D1961" s="49">
        <v>0</v>
      </c>
      <c r="E1961" s="49">
        <v>0</v>
      </c>
      <c r="F1961" s="49">
        <v>0</v>
      </c>
      <c r="G1961" s="49">
        <v>0</v>
      </c>
      <c r="H1961" s="49">
        <v>0</v>
      </c>
      <c r="I1961" s="49">
        <v>0</v>
      </c>
      <c r="J1961" s="49">
        <v>0</v>
      </c>
      <c r="K1961" s="49">
        <v>0</v>
      </c>
      <c r="L1961" s="49">
        <v>0</v>
      </c>
      <c r="M1961" s="49">
        <v>0</v>
      </c>
      <c r="N1961" s="49">
        <v>0</v>
      </c>
      <c r="O1961" s="49">
        <v>0</v>
      </c>
      <c r="P1961" s="49">
        <v>0</v>
      </c>
      <c r="Q1961" s="49">
        <v>0</v>
      </c>
      <c r="R1961" s="49">
        <v>0</v>
      </c>
      <c r="S1961" s="49">
        <v>0</v>
      </c>
      <c r="T1961" s="47"/>
      <c r="U1961" s="47"/>
    </row>
    <row r="1962" spans="1:21" hidden="1" x14ac:dyDescent="0.25">
      <c r="A1962" s="459" t="s">
        <v>1250</v>
      </c>
      <c r="B1962" s="460"/>
      <c r="C1962" s="460"/>
      <c r="D1962" s="460">
        <v>6846.3</v>
      </c>
      <c r="E1962" s="460">
        <v>0</v>
      </c>
      <c r="F1962" s="460">
        <v>6846.3</v>
      </c>
      <c r="G1962" s="460">
        <v>0</v>
      </c>
      <c r="H1962" s="460">
        <v>0</v>
      </c>
      <c r="I1962" s="460">
        <v>0</v>
      </c>
      <c r="J1962" s="460">
        <v>0</v>
      </c>
      <c r="K1962" s="460">
        <v>0</v>
      </c>
      <c r="L1962" s="460">
        <v>0</v>
      </c>
      <c r="M1962" s="460">
        <v>0</v>
      </c>
      <c r="N1962" s="460">
        <v>0</v>
      </c>
      <c r="O1962" s="460">
        <v>0</v>
      </c>
      <c r="P1962" s="460">
        <v>0</v>
      </c>
      <c r="Q1962" s="460">
        <v>0</v>
      </c>
      <c r="R1962" s="460">
        <v>0</v>
      </c>
      <c r="S1962" s="460">
        <v>0</v>
      </c>
      <c r="T1962" s="460"/>
      <c r="U1962" s="461"/>
    </row>
    <row r="1963" spans="1:21" hidden="1" x14ac:dyDescent="0.25">
      <c r="A1963" s="2" t="s">
        <v>1156</v>
      </c>
      <c r="B1963" s="320"/>
      <c r="C1963" s="320"/>
      <c r="D1963" s="49">
        <v>6846.3</v>
      </c>
      <c r="E1963" s="49">
        <v>0</v>
      </c>
      <c r="F1963" s="49">
        <v>6846.3</v>
      </c>
      <c r="G1963" s="49">
        <v>0</v>
      </c>
      <c r="H1963" s="49">
        <v>0</v>
      </c>
      <c r="I1963" s="49">
        <v>0</v>
      </c>
      <c r="J1963" s="49">
        <v>0</v>
      </c>
      <c r="K1963" s="49">
        <v>0</v>
      </c>
      <c r="L1963" s="49">
        <v>0</v>
      </c>
      <c r="M1963" s="49">
        <v>0</v>
      </c>
      <c r="N1963" s="49">
        <v>0</v>
      </c>
      <c r="O1963" s="49">
        <v>0</v>
      </c>
      <c r="P1963" s="49">
        <v>0</v>
      </c>
      <c r="Q1963" s="49">
        <v>0</v>
      </c>
      <c r="R1963" s="49">
        <v>0</v>
      </c>
      <c r="S1963" s="49">
        <v>0</v>
      </c>
      <c r="T1963" s="47"/>
      <c r="U1963" s="47"/>
    </row>
    <row r="1964" spans="1:21" x14ac:dyDescent="0.25">
      <c r="A1964" s="2" t="s">
        <v>1251</v>
      </c>
      <c r="B1964" s="320"/>
      <c r="C1964" s="320"/>
      <c r="D1964" s="49">
        <v>6846.3</v>
      </c>
      <c r="E1964" s="49">
        <v>0</v>
      </c>
      <c r="F1964" s="49">
        <v>6846.3</v>
      </c>
      <c r="G1964" s="49">
        <v>0</v>
      </c>
      <c r="H1964" s="49">
        <v>0</v>
      </c>
      <c r="I1964" s="49">
        <v>0</v>
      </c>
      <c r="J1964" s="49">
        <v>0</v>
      </c>
      <c r="K1964" s="49">
        <v>0</v>
      </c>
      <c r="L1964" s="49">
        <v>0</v>
      </c>
      <c r="M1964" s="49">
        <v>0</v>
      </c>
      <c r="N1964" s="49">
        <v>0</v>
      </c>
      <c r="O1964" s="49">
        <v>0</v>
      </c>
      <c r="P1964" s="49">
        <v>0</v>
      </c>
      <c r="Q1964" s="49">
        <v>0</v>
      </c>
      <c r="R1964" s="49">
        <v>0</v>
      </c>
      <c r="S1964" s="49">
        <v>0</v>
      </c>
      <c r="T1964" s="47"/>
      <c r="U1964" s="47"/>
    </row>
    <row r="1965" spans="1:21" x14ac:dyDescent="0.25">
      <c r="A1965" s="459" t="s">
        <v>1252</v>
      </c>
      <c r="B1965" s="460"/>
      <c r="C1965" s="460"/>
      <c r="D1965" s="460"/>
      <c r="E1965" s="460"/>
      <c r="F1965" s="460"/>
      <c r="G1965" s="460"/>
      <c r="H1965" s="460"/>
      <c r="I1965" s="460"/>
      <c r="J1965" s="460"/>
      <c r="K1965" s="460"/>
      <c r="L1965" s="460"/>
      <c r="M1965" s="460"/>
      <c r="N1965" s="460"/>
      <c r="O1965" s="460"/>
      <c r="P1965" s="460"/>
      <c r="Q1965" s="460"/>
      <c r="R1965" s="460"/>
      <c r="S1965" s="460"/>
      <c r="T1965" s="460"/>
      <c r="U1965" s="461"/>
    </row>
    <row r="1966" spans="1:21" hidden="1" x14ac:dyDescent="0.25">
      <c r="A1966" s="462" t="s">
        <v>1253</v>
      </c>
      <c r="B1966" s="320"/>
      <c r="C1966" s="320"/>
      <c r="D1966" s="49">
        <v>9527</v>
      </c>
      <c r="E1966" s="49">
        <v>0</v>
      </c>
      <c r="F1966" s="49">
        <v>9527</v>
      </c>
      <c r="G1966" s="49">
        <v>0</v>
      </c>
      <c r="H1966" s="49">
        <v>0</v>
      </c>
      <c r="I1966" s="49">
        <v>3019.8</v>
      </c>
      <c r="J1966" s="49">
        <v>3019.8</v>
      </c>
      <c r="K1966" s="49">
        <v>0</v>
      </c>
      <c r="L1966" s="49">
        <v>3019.8</v>
      </c>
      <c r="M1966" s="49">
        <v>0</v>
      </c>
      <c r="N1966" s="49">
        <v>0</v>
      </c>
      <c r="O1966" s="49">
        <v>1664.8</v>
      </c>
      <c r="P1966" s="49">
        <v>0</v>
      </c>
      <c r="Q1966" s="49">
        <v>1664.8</v>
      </c>
      <c r="R1966" s="49">
        <v>0</v>
      </c>
      <c r="S1966" s="49">
        <v>0</v>
      </c>
      <c r="T1966" s="47">
        <v>1</v>
      </c>
      <c r="U1966" s="47">
        <v>0.55129478773428697</v>
      </c>
    </row>
    <row r="1967" spans="1:21" hidden="1" x14ac:dyDescent="0.25">
      <c r="A1967" s="463"/>
      <c r="B1967" s="105"/>
      <c r="C1967" s="105"/>
      <c r="D1967" s="49">
        <v>361</v>
      </c>
      <c r="E1967" s="49">
        <v>0</v>
      </c>
      <c r="F1967" s="49">
        <v>361</v>
      </c>
      <c r="G1967" s="49">
        <v>0</v>
      </c>
      <c r="H1967" s="49">
        <v>0</v>
      </c>
      <c r="I1967" s="49">
        <v>180</v>
      </c>
      <c r="J1967" s="49">
        <v>180</v>
      </c>
      <c r="K1967" s="49">
        <v>0</v>
      </c>
      <c r="L1967" s="49">
        <v>180</v>
      </c>
      <c r="M1967" s="49">
        <v>0</v>
      </c>
      <c r="N1967" s="49">
        <v>0</v>
      </c>
      <c r="O1967" s="49">
        <v>179.9</v>
      </c>
      <c r="P1967" s="49">
        <v>0</v>
      </c>
      <c r="Q1967" s="49">
        <v>179.9</v>
      </c>
      <c r="R1967" s="49">
        <v>0</v>
      </c>
      <c r="S1967" s="49">
        <v>0</v>
      </c>
      <c r="T1967" s="47">
        <v>1</v>
      </c>
      <c r="U1967" s="47">
        <v>0.55129478773428697</v>
      </c>
    </row>
    <row r="1968" spans="1:21" hidden="1" x14ac:dyDescent="0.25">
      <c r="A1968" s="463"/>
      <c r="B1968" s="105"/>
      <c r="C1968" s="105"/>
      <c r="D1968" s="49">
        <v>793</v>
      </c>
      <c r="E1968" s="49">
        <v>0</v>
      </c>
      <c r="F1968" s="49">
        <v>793</v>
      </c>
      <c r="G1968" s="49">
        <v>0</v>
      </c>
      <c r="H1968" s="49">
        <v>0</v>
      </c>
      <c r="I1968" s="49">
        <v>388</v>
      </c>
      <c r="J1968" s="49">
        <v>388</v>
      </c>
      <c r="K1968" s="49">
        <v>0</v>
      </c>
      <c r="L1968" s="49">
        <v>388</v>
      </c>
      <c r="M1968" s="49">
        <v>0</v>
      </c>
      <c r="N1968" s="49">
        <v>0</v>
      </c>
      <c r="O1968" s="49">
        <v>90.3</v>
      </c>
      <c r="P1968" s="49">
        <v>0</v>
      </c>
      <c r="Q1968" s="49">
        <v>90.3</v>
      </c>
      <c r="R1968" s="49">
        <v>0</v>
      </c>
      <c r="S1968" s="49">
        <v>0</v>
      </c>
      <c r="T1968" s="47">
        <v>1</v>
      </c>
      <c r="U1968" s="47">
        <v>0.2327319587628866</v>
      </c>
    </row>
    <row r="1969" spans="1:21" hidden="1" x14ac:dyDescent="0.25">
      <c r="A1969" s="463"/>
      <c r="B1969" s="105"/>
      <c r="C1969" s="105"/>
      <c r="D1969" s="49">
        <v>2512.6</v>
      </c>
      <c r="E1969" s="49">
        <v>0</v>
      </c>
      <c r="F1969" s="49">
        <v>2512.6</v>
      </c>
      <c r="G1969" s="49">
        <v>0</v>
      </c>
      <c r="H1969" s="49">
        <v>0</v>
      </c>
      <c r="I1969" s="49">
        <v>781.4</v>
      </c>
      <c r="J1969" s="49">
        <v>781.4</v>
      </c>
      <c r="K1969" s="49">
        <v>0</v>
      </c>
      <c r="L1969" s="49">
        <v>781.4</v>
      </c>
      <c r="M1969" s="49">
        <v>0</v>
      </c>
      <c r="N1969" s="49">
        <v>0</v>
      </c>
      <c r="O1969" s="49">
        <v>354.8</v>
      </c>
      <c r="P1969" s="49">
        <v>0</v>
      </c>
      <c r="Q1969" s="49">
        <v>354.8</v>
      </c>
      <c r="R1969" s="49">
        <v>0</v>
      </c>
      <c r="S1969" s="49">
        <v>0</v>
      </c>
      <c r="T1969" s="47">
        <v>1</v>
      </c>
      <c r="U1969" s="47">
        <v>0.45405682109035067</v>
      </c>
    </row>
    <row r="1970" spans="1:21" hidden="1" x14ac:dyDescent="0.25">
      <c r="A1970" s="463"/>
      <c r="B1970" s="105"/>
      <c r="C1970" s="105"/>
      <c r="D1970" s="49">
        <v>522.29999999999995</v>
      </c>
      <c r="E1970" s="49">
        <v>0</v>
      </c>
      <c r="F1970" s="49">
        <v>522.29999999999995</v>
      </c>
      <c r="G1970" s="49">
        <v>0</v>
      </c>
      <c r="H1970" s="49">
        <v>0</v>
      </c>
      <c r="I1970" s="49">
        <v>305</v>
      </c>
      <c r="J1970" s="49">
        <v>305</v>
      </c>
      <c r="K1970" s="49">
        <v>0</v>
      </c>
      <c r="L1970" s="49">
        <v>305</v>
      </c>
      <c r="M1970" s="49">
        <v>0</v>
      </c>
      <c r="N1970" s="49">
        <v>0</v>
      </c>
      <c r="O1970" s="49">
        <v>47.3</v>
      </c>
      <c r="P1970" s="49">
        <v>0</v>
      </c>
      <c r="Q1970" s="49">
        <v>47.3</v>
      </c>
      <c r="R1970" s="49">
        <v>0</v>
      </c>
      <c r="S1970" s="49">
        <v>0</v>
      </c>
      <c r="T1970" s="47">
        <v>1</v>
      </c>
      <c r="U1970" s="47">
        <v>0.15508196721311474</v>
      </c>
    </row>
    <row r="1971" spans="1:21" hidden="1" x14ac:dyDescent="0.25">
      <c r="A1971" s="464"/>
      <c r="B1971" s="105"/>
      <c r="C1971" s="105"/>
      <c r="D1971" s="49">
        <v>4645.3</v>
      </c>
      <c r="E1971" s="49">
        <v>0</v>
      </c>
      <c r="F1971" s="49">
        <v>4645.3</v>
      </c>
      <c r="G1971" s="49">
        <v>0</v>
      </c>
      <c r="H1971" s="49">
        <v>0</v>
      </c>
      <c r="I1971" s="49">
        <v>1143</v>
      </c>
      <c r="J1971" s="49">
        <v>1143</v>
      </c>
      <c r="K1971" s="49">
        <v>0</v>
      </c>
      <c r="L1971" s="49">
        <v>1143</v>
      </c>
      <c r="M1971" s="49">
        <v>0</v>
      </c>
      <c r="N1971" s="49">
        <v>0</v>
      </c>
      <c r="O1971" s="49">
        <v>790.7</v>
      </c>
      <c r="P1971" s="49">
        <v>0</v>
      </c>
      <c r="Q1971" s="49">
        <v>790.7</v>
      </c>
      <c r="R1971" s="49">
        <v>0</v>
      </c>
      <c r="S1971" s="49">
        <v>0</v>
      </c>
      <c r="T1971" s="47">
        <v>1</v>
      </c>
      <c r="U1971" s="47">
        <v>0.69177602799650051</v>
      </c>
    </row>
    <row r="1972" spans="1:21" hidden="1" x14ac:dyDescent="0.25">
      <c r="A1972" s="2" t="s">
        <v>1156</v>
      </c>
      <c r="B1972" s="320"/>
      <c r="C1972" s="320"/>
      <c r="D1972" s="49">
        <v>18361.2</v>
      </c>
      <c r="E1972" s="49">
        <v>0</v>
      </c>
      <c r="F1972" s="49">
        <v>18361.2</v>
      </c>
      <c r="G1972" s="49">
        <v>0</v>
      </c>
      <c r="H1972" s="49">
        <v>0</v>
      </c>
      <c r="I1972" s="49">
        <v>5817.2</v>
      </c>
      <c r="J1972" s="49">
        <v>5817.2</v>
      </c>
      <c r="K1972" s="49">
        <v>0</v>
      </c>
      <c r="L1972" s="49">
        <v>5817.2</v>
      </c>
      <c r="M1972" s="49">
        <v>0</v>
      </c>
      <c r="N1972" s="49">
        <v>0</v>
      </c>
      <c r="O1972" s="49">
        <v>3127.8</v>
      </c>
      <c r="P1972" s="49">
        <v>0</v>
      </c>
      <c r="Q1972" s="49">
        <v>3127.8</v>
      </c>
      <c r="R1972" s="49">
        <v>0</v>
      </c>
      <c r="S1972" s="49">
        <v>0</v>
      </c>
      <c r="T1972" s="47">
        <v>1</v>
      </c>
      <c r="U1972" s="47">
        <v>0.53768135872928557</v>
      </c>
    </row>
    <row r="1973" spans="1:21" hidden="1" x14ac:dyDescent="0.25">
      <c r="A1973" s="459" t="s">
        <v>1254</v>
      </c>
      <c r="B1973" s="460"/>
      <c r="C1973" s="460"/>
      <c r="D1973" s="460"/>
      <c r="E1973" s="460">
        <v>0</v>
      </c>
      <c r="F1973" s="460">
        <v>0</v>
      </c>
      <c r="G1973" s="460">
        <v>0</v>
      </c>
      <c r="H1973" s="460">
        <v>0</v>
      </c>
      <c r="I1973" s="460">
        <v>0</v>
      </c>
      <c r="J1973" s="460">
        <v>0</v>
      </c>
      <c r="K1973" s="460">
        <v>0</v>
      </c>
      <c r="L1973" s="460">
        <v>0</v>
      </c>
      <c r="M1973" s="460">
        <v>0</v>
      </c>
      <c r="N1973" s="460">
        <v>0</v>
      </c>
      <c r="O1973" s="460">
        <v>0</v>
      </c>
      <c r="P1973" s="460">
        <v>0</v>
      </c>
      <c r="Q1973" s="460">
        <v>0</v>
      </c>
      <c r="R1973" s="460">
        <v>0</v>
      </c>
      <c r="S1973" s="460">
        <v>0</v>
      </c>
      <c r="T1973" s="460"/>
      <c r="U1973" s="461"/>
    </row>
    <row r="1974" spans="1:21" ht="67.5" hidden="1" x14ac:dyDescent="0.25">
      <c r="A1974" s="382" t="s">
        <v>1255</v>
      </c>
      <c r="B1974" s="174"/>
      <c r="C1974" s="174"/>
      <c r="D1974" s="49">
        <v>0</v>
      </c>
      <c r="E1974" s="49">
        <v>0</v>
      </c>
      <c r="F1974" s="49">
        <v>0</v>
      </c>
      <c r="G1974" s="49">
        <v>0</v>
      </c>
      <c r="H1974" s="49">
        <v>0</v>
      </c>
      <c r="I1974" s="49">
        <v>0</v>
      </c>
      <c r="J1974" s="49">
        <v>0</v>
      </c>
      <c r="K1974" s="49">
        <v>0</v>
      </c>
      <c r="L1974" s="49">
        <v>0</v>
      </c>
      <c r="M1974" s="49">
        <v>0</v>
      </c>
      <c r="N1974" s="49">
        <v>0</v>
      </c>
      <c r="O1974" s="49">
        <v>0</v>
      </c>
      <c r="P1974" s="49">
        <v>0</v>
      </c>
      <c r="Q1974" s="49">
        <v>0</v>
      </c>
      <c r="R1974" s="49">
        <v>0</v>
      </c>
      <c r="S1974" s="49">
        <v>0</v>
      </c>
      <c r="T1974" s="47"/>
      <c r="U1974" s="47"/>
    </row>
    <row r="1975" spans="1:21" ht="22.5" hidden="1" x14ac:dyDescent="0.25">
      <c r="A1975" s="382" t="s">
        <v>1256</v>
      </c>
      <c r="B1975" s="174"/>
      <c r="C1975" s="174"/>
      <c r="D1975" s="49">
        <v>0</v>
      </c>
      <c r="E1975" s="49">
        <v>0</v>
      </c>
      <c r="F1975" s="49">
        <v>0</v>
      </c>
      <c r="G1975" s="49">
        <v>0</v>
      </c>
      <c r="H1975" s="49">
        <v>0</v>
      </c>
      <c r="I1975" s="49">
        <v>0</v>
      </c>
      <c r="J1975" s="49">
        <v>0</v>
      </c>
      <c r="K1975" s="49">
        <v>0</v>
      </c>
      <c r="L1975" s="49">
        <v>0</v>
      </c>
      <c r="M1975" s="49">
        <v>0</v>
      </c>
      <c r="N1975" s="49">
        <v>0</v>
      </c>
      <c r="O1975" s="49">
        <v>0</v>
      </c>
      <c r="P1975" s="49">
        <v>0</v>
      </c>
      <c r="Q1975" s="49">
        <v>0</v>
      </c>
      <c r="R1975" s="49">
        <v>0</v>
      </c>
      <c r="S1975" s="49">
        <v>0</v>
      </c>
      <c r="T1975" s="47"/>
      <c r="U1975" s="47"/>
    </row>
    <row r="1976" spans="1:21" ht="56.25" hidden="1" x14ac:dyDescent="0.25">
      <c r="A1976" s="8" t="s">
        <v>1257</v>
      </c>
      <c r="B1976" s="320"/>
      <c r="C1976" s="320"/>
      <c r="D1976" s="49">
        <v>3096.7</v>
      </c>
      <c r="E1976" s="49">
        <v>0</v>
      </c>
      <c r="F1976" s="49">
        <v>3096.7</v>
      </c>
      <c r="G1976" s="49">
        <v>0</v>
      </c>
      <c r="H1976" s="49">
        <v>0</v>
      </c>
      <c r="I1976" s="49">
        <v>796.2</v>
      </c>
      <c r="J1976" s="49">
        <v>796.2</v>
      </c>
      <c r="K1976" s="49">
        <v>0</v>
      </c>
      <c r="L1976" s="49">
        <v>796.2</v>
      </c>
      <c r="M1976" s="49">
        <v>0</v>
      </c>
      <c r="N1976" s="49">
        <v>0</v>
      </c>
      <c r="O1976" s="49">
        <v>612</v>
      </c>
      <c r="P1976" s="49">
        <v>0</v>
      </c>
      <c r="Q1976" s="49">
        <v>612</v>
      </c>
      <c r="R1976" s="49">
        <v>0</v>
      </c>
      <c r="S1976" s="49">
        <v>0</v>
      </c>
      <c r="T1976" s="47">
        <v>1</v>
      </c>
      <c r="U1976" s="47">
        <v>0.76865109269027876</v>
      </c>
    </row>
    <row r="1977" spans="1:21" ht="78.75" hidden="1" x14ac:dyDescent="0.25">
      <c r="A1977" s="364" t="s">
        <v>1258</v>
      </c>
      <c r="B1977" s="320"/>
      <c r="C1977" s="320"/>
      <c r="D1977" s="49">
        <v>0</v>
      </c>
      <c r="E1977" s="49">
        <v>0</v>
      </c>
      <c r="F1977" s="49">
        <v>0</v>
      </c>
      <c r="G1977" s="49">
        <v>0</v>
      </c>
      <c r="H1977" s="49">
        <v>0</v>
      </c>
      <c r="I1977" s="49">
        <v>0</v>
      </c>
      <c r="J1977" s="49">
        <v>0</v>
      </c>
      <c r="K1977" s="49">
        <v>0</v>
      </c>
      <c r="L1977" s="49">
        <v>0</v>
      </c>
      <c r="M1977" s="49">
        <v>0</v>
      </c>
      <c r="N1977" s="49">
        <v>0</v>
      </c>
      <c r="O1977" s="49">
        <v>0</v>
      </c>
      <c r="P1977" s="49">
        <v>0</v>
      </c>
      <c r="Q1977" s="49">
        <v>0</v>
      </c>
      <c r="R1977" s="49">
        <v>0</v>
      </c>
      <c r="S1977" s="49">
        <v>0</v>
      </c>
      <c r="T1977" s="47"/>
      <c r="U1977" s="47"/>
    </row>
    <row r="1978" spans="1:21" hidden="1" x14ac:dyDescent="0.25">
      <c r="A1978" s="2" t="s">
        <v>1156</v>
      </c>
      <c r="B1978" s="320"/>
      <c r="C1978" s="320"/>
      <c r="D1978" s="49">
        <v>3096.7</v>
      </c>
      <c r="E1978" s="49">
        <v>0</v>
      </c>
      <c r="F1978" s="49">
        <v>3096.7</v>
      </c>
      <c r="G1978" s="49">
        <v>0</v>
      </c>
      <c r="H1978" s="49">
        <v>0</v>
      </c>
      <c r="I1978" s="49">
        <v>796.2</v>
      </c>
      <c r="J1978" s="49">
        <v>796.2</v>
      </c>
      <c r="K1978" s="49">
        <v>0</v>
      </c>
      <c r="L1978" s="49">
        <v>796.2</v>
      </c>
      <c r="M1978" s="49">
        <v>0</v>
      </c>
      <c r="N1978" s="49">
        <v>0</v>
      </c>
      <c r="O1978" s="49">
        <v>612</v>
      </c>
      <c r="P1978" s="49">
        <v>0</v>
      </c>
      <c r="Q1978" s="49">
        <v>612</v>
      </c>
      <c r="R1978" s="49">
        <v>0</v>
      </c>
      <c r="S1978" s="49">
        <v>0</v>
      </c>
      <c r="T1978" s="47">
        <v>1</v>
      </c>
      <c r="U1978" s="47">
        <v>0.76865109269027876</v>
      </c>
    </row>
    <row r="1979" spans="1:21" x14ac:dyDescent="0.25">
      <c r="A1979" s="8" t="s">
        <v>1259</v>
      </c>
      <c r="B1979" s="320"/>
      <c r="C1979" s="320"/>
      <c r="D1979" s="49">
        <v>21457.9</v>
      </c>
      <c r="E1979" s="49">
        <v>0</v>
      </c>
      <c r="F1979" s="49">
        <v>21457.9</v>
      </c>
      <c r="G1979" s="49">
        <v>0</v>
      </c>
      <c r="H1979" s="49">
        <v>0</v>
      </c>
      <c r="I1979" s="49">
        <v>6613.4</v>
      </c>
      <c r="J1979" s="49">
        <v>6613.4</v>
      </c>
      <c r="K1979" s="49">
        <v>0</v>
      </c>
      <c r="L1979" s="49">
        <v>6613.4</v>
      </c>
      <c r="M1979" s="49">
        <v>0</v>
      </c>
      <c r="N1979" s="49">
        <v>0</v>
      </c>
      <c r="O1979" s="49">
        <v>3739.8</v>
      </c>
      <c r="P1979" s="49">
        <v>0</v>
      </c>
      <c r="Q1979" s="49">
        <v>3739.8</v>
      </c>
      <c r="R1979" s="49">
        <v>0</v>
      </c>
      <c r="S1979" s="49">
        <v>0</v>
      </c>
      <c r="T1979" s="47">
        <v>1</v>
      </c>
      <c r="U1979" s="47">
        <v>0.56548825112650081</v>
      </c>
    </row>
    <row r="1980" spans="1:21" x14ac:dyDescent="0.25">
      <c r="A1980" s="459" t="s">
        <v>1260</v>
      </c>
      <c r="B1980" s="460"/>
      <c r="C1980" s="460"/>
      <c r="D1980" s="460"/>
      <c r="E1980" s="460"/>
      <c r="F1980" s="460"/>
      <c r="G1980" s="460"/>
      <c r="H1980" s="460"/>
      <c r="I1980" s="460"/>
      <c r="J1980" s="460"/>
      <c r="K1980" s="460"/>
      <c r="L1980" s="460"/>
      <c r="M1980" s="460"/>
      <c r="N1980" s="460"/>
      <c r="O1980" s="460"/>
      <c r="P1980" s="460"/>
      <c r="Q1980" s="460"/>
      <c r="R1980" s="460"/>
      <c r="S1980" s="460"/>
      <c r="T1980" s="460"/>
      <c r="U1980" s="461"/>
    </row>
    <row r="1981" spans="1:21" ht="90" hidden="1" x14ac:dyDescent="0.25">
      <c r="A1981" s="8" t="s">
        <v>1261</v>
      </c>
      <c r="B1981" s="320"/>
      <c r="C1981" s="320"/>
      <c r="D1981" s="49">
        <v>71728.399999999994</v>
      </c>
      <c r="E1981" s="49">
        <v>9500.4</v>
      </c>
      <c r="F1981" s="49">
        <v>62228</v>
      </c>
      <c r="G1981" s="49">
        <v>0</v>
      </c>
      <c r="H1981" s="49">
        <v>0</v>
      </c>
      <c r="I1981" s="49">
        <v>15556.4</v>
      </c>
      <c r="J1981" s="49">
        <v>15556.4</v>
      </c>
      <c r="K1981" s="49">
        <v>0</v>
      </c>
      <c r="L1981" s="49">
        <v>15556.4</v>
      </c>
      <c r="M1981" s="49">
        <v>0</v>
      </c>
      <c r="N1981" s="49">
        <v>0</v>
      </c>
      <c r="O1981" s="49">
        <v>14185.2</v>
      </c>
      <c r="P1981" s="49">
        <v>0</v>
      </c>
      <c r="Q1981" s="49">
        <v>14185.2</v>
      </c>
      <c r="R1981" s="49">
        <v>0</v>
      </c>
      <c r="S1981" s="49">
        <v>0</v>
      </c>
      <c r="T1981" s="47">
        <v>1</v>
      </c>
      <c r="U1981" s="47">
        <v>0.91185621351983759</v>
      </c>
    </row>
    <row r="1982" spans="1:21" ht="56.25" hidden="1" x14ac:dyDescent="0.25">
      <c r="A1982" s="8" t="s">
        <v>1262</v>
      </c>
      <c r="B1982" s="320"/>
      <c r="C1982" s="320"/>
      <c r="D1982" s="49">
        <v>1844.3</v>
      </c>
      <c r="E1982" s="49">
        <v>0</v>
      </c>
      <c r="F1982" s="49">
        <v>1844.3</v>
      </c>
      <c r="G1982" s="49">
        <v>0</v>
      </c>
      <c r="H1982" s="49">
        <v>0</v>
      </c>
      <c r="I1982" s="49">
        <v>829</v>
      </c>
      <c r="J1982" s="49">
        <v>829</v>
      </c>
      <c r="K1982" s="49">
        <v>0</v>
      </c>
      <c r="L1982" s="49">
        <v>829</v>
      </c>
      <c r="M1982" s="49">
        <v>0</v>
      </c>
      <c r="N1982" s="49">
        <v>0</v>
      </c>
      <c r="O1982" s="49">
        <v>0</v>
      </c>
      <c r="P1982" s="49">
        <v>0</v>
      </c>
      <c r="Q1982" s="49">
        <v>0</v>
      </c>
      <c r="R1982" s="49">
        <v>0</v>
      </c>
      <c r="S1982" s="49">
        <v>0</v>
      </c>
      <c r="T1982" s="47">
        <v>1</v>
      </c>
      <c r="U1982" s="47">
        <v>0</v>
      </c>
    </row>
    <row r="1983" spans="1:21" ht="33.75" hidden="1" x14ac:dyDescent="0.25">
      <c r="A1983" s="8" t="s">
        <v>1263</v>
      </c>
      <c r="B1983" s="320"/>
      <c r="C1983" s="320"/>
      <c r="D1983" s="49">
        <v>783.9</v>
      </c>
      <c r="E1983" s="49">
        <v>0</v>
      </c>
      <c r="F1983" s="49">
        <v>783.9</v>
      </c>
      <c r="G1983" s="49">
        <v>0</v>
      </c>
      <c r="H1983" s="49">
        <v>0</v>
      </c>
      <c r="I1983" s="49">
        <v>0</v>
      </c>
      <c r="J1983" s="49">
        <v>0</v>
      </c>
      <c r="K1983" s="49">
        <v>0</v>
      </c>
      <c r="L1983" s="49">
        <v>0</v>
      </c>
      <c r="M1983" s="49">
        <v>0</v>
      </c>
      <c r="N1983" s="49">
        <v>0</v>
      </c>
      <c r="O1983" s="49">
        <v>0</v>
      </c>
      <c r="P1983" s="49">
        <v>0</v>
      </c>
      <c r="Q1983" s="49">
        <v>0</v>
      </c>
      <c r="R1983" s="49">
        <v>0</v>
      </c>
      <c r="S1983" s="49">
        <v>0</v>
      </c>
      <c r="T1983" s="47"/>
      <c r="U1983" s="47"/>
    </row>
    <row r="1984" spans="1:21" hidden="1" x14ac:dyDescent="0.25">
      <c r="A1984" s="2" t="s">
        <v>1246</v>
      </c>
      <c r="B1984" s="320"/>
      <c r="C1984" s="320"/>
      <c r="D1984" s="49">
        <v>74356.599999999991</v>
      </c>
      <c r="E1984" s="49">
        <v>9500.4</v>
      </c>
      <c r="F1984" s="49">
        <v>64856.200000000004</v>
      </c>
      <c r="G1984" s="49">
        <v>0</v>
      </c>
      <c r="H1984" s="49">
        <v>0</v>
      </c>
      <c r="I1984" s="49">
        <v>16385.400000000001</v>
      </c>
      <c r="J1984" s="49">
        <v>16385.400000000001</v>
      </c>
      <c r="K1984" s="49">
        <v>0</v>
      </c>
      <c r="L1984" s="49">
        <v>16385.400000000001</v>
      </c>
      <c r="M1984" s="49">
        <v>0</v>
      </c>
      <c r="N1984" s="49">
        <v>0</v>
      </c>
      <c r="O1984" s="49">
        <v>14185.2</v>
      </c>
      <c r="P1984" s="49">
        <v>0</v>
      </c>
      <c r="Q1984" s="49">
        <v>14185.2</v>
      </c>
      <c r="R1984" s="49">
        <v>0</v>
      </c>
      <c r="S1984" s="49">
        <v>0</v>
      </c>
      <c r="T1984" s="47">
        <v>1</v>
      </c>
      <c r="U1984" s="47">
        <v>0.86572192317550989</v>
      </c>
    </row>
    <row r="1985" spans="1:21" x14ac:dyDescent="0.25">
      <c r="A1985" s="2" t="s">
        <v>1264</v>
      </c>
      <c r="B1985" s="320"/>
      <c r="C1985" s="320"/>
      <c r="D1985" s="49">
        <v>74356.599999999991</v>
      </c>
      <c r="E1985" s="49">
        <v>9500.4</v>
      </c>
      <c r="F1985" s="49">
        <v>64856.200000000004</v>
      </c>
      <c r="G1985" s="49">
        <v>0</v>
      </c>
      <c r="H1985" s="49">
        <v>0</v>
      </c>
      <c r="I1985" s="49">
        <v>16385.400000000001</v>
      </c>
      <c r="J1985" s="49">
        <v>16385.400000000001</v>
      </c>
      <c r="K1985" s="49">
        <v>0</v>
      </c>
      <c r="L1985" s="49">
        <v>16385.400000000001</v>
      </c>
      <c r="M1985" s="49">
        <v>0</v>
      </c>
      <c r="N1985" s="49">
        <v>0</v>
      </c>
      <c r="O1985" s="49">
        <v>14185.2</v>
      </c>
      <c r="P1985" s="49">
        <v>0</v>
      </c>
      <c r="Q1985" s="49">
        <v>14185.2</v>
      </c>
      <c r="R1985" s="49">
        <v>0</v>
      </c>
      <c r="S1985" s="49">
        <v>0</v>
      </c>
      <c r="T1985" s="47">
        <v>1</v>
      </c>
      <c r="U1985" s="47">
        <v>0.86572192317550989</v>
      </c>
    </row>
    <row r="1986" spans="1:21" x14ac:dyDescent="0.25">
      <c r="A1986" s="459" t="s">
        <v>1265</v>
      </c>
      <c r="B1986" s="460"/>
      <c r="C1986" s="460"/>
      <c r="D1986" s="460"/>
      <c r="E1986" s="460"/>
      <c r="F1986" s="460"/>
      <c r="G1986" s="460"/>
      <c r="H1986" s="460"/>
      <c r="I1986" s="460"/>
      <c r="J1986" s="460"/>
      <c r="K1986" s="460"/>
      <c r="L1986" s="460"/>
      <c r="M1986" s="460"/>
      <c r="N1986" s="460"/>
      <c r="O1986" s="460"/>
      <c r="P1986" s="460"/>
      <c r="Q1986" s="460"/>
      <c r="R1986" s="460"/>
      <c r="S1986" s="460"/>
      <c r="T1986" s="460"/>
      <c r="U1986" s="461"/>
    </row>
    <row r="1987" spans="1:21" hidden="1" x14ac:dyDescent="0.25">
      <c r="A1987" s="459" t="s">
        <v>1266</v>
      </c>
      <c r="B1987" s="460"/>
      <c r="C1987" s="460"/>
      <c r="D1987" s="460">
        <v>0</v>
      </c>
      <c r="E1987" s="460">
        <v>0</v>
      </c>
      <c r="F1987" s="460">
        <v>0</v>
      </c>
      <c r="G1987" s="460">
        <v>0</v>
      </c>
      <c r="H1987" s="460">
        <v>0</v>
      </c>
      <c r="I1987" s="460">
        <v>0</v>
      </c>
      <c r="J1987" s="460">
        <v>0</v>
      </c>
      <c r="K1987" s="460">
        <v>0</v>
      </c>
      <c r="L1987" s="460">
        <v>0</v>
      </c>
      <c r="M1987" s="460">
        <v>0</v>
      </c>
      <c r="N1987" s="460">
        <v>0</v>
      </c>
      <c r="O1987" s="460">
        <v>0</v>
      </c>
      <c r="P1987" s="460">
        <v>0</v>
      </c>
      <c r="Q1987" s="460">
        <v>0</v>
      </c>
      <c r="R1987" s="460">
        <v>0</v>
      </c>
      <c r="S1987" s="460">
        <v>0</v>
      </c>
      <c r="T1987" s="460"/>
      <c r="U1987" s="461"/>
    </row>
    <row r="1988" spans="1:21" hidden="1" x14ac:dyDescent="0.25">
      <c r="A1988" s="2" t="s">
        <v>1156</v>
      </c>
      <c r="B1988" s="320"/>
      <c r="C1988" s="320"/>
      <c r="D1988" s="49">
        <v>0</v>
      </c>
      <c r="E1988" s="49">
        <v>0</v>
      </c>
      <c r="F1988" s="49">
        <v>0</v>
      </c>
      <c r="G1988" s="49">
        <v>0</v>
      </c>
      <c r="H1988" s="49">
        <v>0</v>
      </c>
      <c r="I1988" s="49">
        <v>0</v>
      </c>
      <c r="J1988" s="49">
        <v>0</v>
      </c>
      <c r="K1988" s="49">
        <v>0</v>
      </c>
      <c r="L1988" s="49">
        <v>0</v>
      </c>
      <c r="M1988" s="49">
        <v>0</v>
      </c>
      <c r="N1988" s="49">
        <v>0</v>
      </c>
      <c r="O1988" s="49">
        <v>0</v>
      </c>
      <c r="P1988" s="49">
        <v>0</v>
      </c>
      <c r="Q1988" s="49">
        <v>0</v>
      </c>
      <c r="R1988" s="49">
        <v>0</v>
      </c>
      <c r="S1988" s="49">
        <v>0</v>
      </c>
      <c r="T1988" s="47"/>
      <c r="U1988" s="47"/>
    </row>
    <row r="1989" spans="1:21" hidden="1" x14ac:dyDescent="0.25">
      <c r="A1989" s="459" t="s">
        <v>1267</v>
      </c>
      <c r="B1989" s="460"/>
      <c r="C1989" s="460"/>
      <c r="D1989" s="460">
        <v>6233</v>
      </c>
      <c r="E1989" s="460">
        <v>0</v>
      </c>
      <c r="F1989" s="460">
        <v>6233</v>
      </c>
      <c r="G1989" s="460">
        <v>0</v>
      </c>
      <c r="H1989" s="460">
        <v>0</v>
      </c>
      <c r="I1989" s="460">
        <v>1560</v>
      </c>
      <c r="J1989" s="460">
        <v>1560</v>
      </c>
      <c r="K1989" s="460">
        <v>0</v>
      </c>
      <c r="L1989" s="460">
        <v>1560</v>
      </c>
      <c r="M1989" s="460">
        <v>0</v>
      </c>
      <c r="N1989" s="460">
        <v>0</v>
      </c>
      <c r="O1989" s="460">
        <v>1560</v>
      </c>
      <c r="P1989" s="460">
        <v>0</v>
      </c>
      <c r="Q1989" s="460">
        <v>1560</v>
      </c>
      <c r="R1989" s="460">
        <v>0</v>
      </c>
      <c r="S1989" s="460">
        <v>0</v>
      </c>
      <c r="T1989" s="460">
        <v>1</v>
      </c>
      <c r="U1989" s="461">
        <v>1</v>
      </c>
    </row>
    <row r="1990" spans="1:21" hidden="1" x14ac:dyDescent="0.25">
      <c r="A1990" s="2" t="s">
        <v>1156</v>
      </c>
      <c r="B1990" s="320"/>
      <c r="C1990" s="320"/>
      <c r="D1990" s="49">
        <v>6233</v>
      </c>
      <c r="E1990" s="49">
        <v>0</v>
      </c>
      <c r="F1990" s="49">
        <v>6233</v>
      </c>
      <c r="G1990" s="49">
        <v>0</v>
      </c>
      <c r="H1990" s="49">
        <v>0</v>
      </c>
      <c r="I1990" s="49">
        <v>1560</v>
      </c>
      <c r="J1990" s="49">
        <v>1560</v>
      </c>
      <c r="K1990" s="49">
        <v>0</v>
      </c>
      <c r="L1990" s="49">
        <v>1560</v>
      </c>
      <c r="M1990" s="49">
        <v>0</v>
      </c>
      <c r="N1990" s="49">
        <v>0</v>
      </c>
      <c r="O1990" s="49">
        <v>1560</v>
      </c>
      <c r="P1990" s="49">
        <v>0</v>
      </c>
      <c r="Q1990" s="49">
        <v>1560</v>
      </c>
      <c r="R1990" s="49">
        <v>0</v>
      </c>
      <c r="S1990" s="49">
        <v>0</v>
      </c>
      <c r="T1990" s="47">
        <v>1</v>
      </c>
      <c r="U1990" s="47">
        <v>1</v>
      </c>
    </row>
    <row r="1991" spans="1:21" hidden="1" x14ac:dyDescent="0.25">
      <c r="A1991" s="459" t="s">
        <v>1268</v>
      </c>
      <c r="B1991" s="460"/>
      <c r="C1991" s="460"/>
      <c r="D1991" s="460">
        <v>650</v>
      </c>
      <c r="E1991" s="460">
        <v>0</v>
      </c>
      <c r="F1991" s="460">
        <v>650</v>
      </c>
      <c r="G1991" s="460">
        <v>0</v>
      </c>
      <c r="H1991" s="460">
        <v>0</v>
      </c>
      <c r="I1991" s="460">
        <v>0</v>
      </c>
      <c r="J1991" s="460">
        <v>0</v>
      </c>
      <c r="K1991" s="460">
        <v>0</v>
      </c>
      <c r="L1991" s="460">
        <v>0</v>
      </c>
      <c r="M1991" s="460">
        <v>0</v>
      </c>
      <c r="N1991" s="460">
        <v>0</v>
      </c>
      <c r="O1991" s="460">
        <v>0</v>
      </c>
      <c r="P1991" s="460">
        <v>0</v>
      </c>
      <c r="Q1991" s="460">
        <v>0</v>
      </c>
      <c r="R1991" s="460">
        <v>0</v>
      </c>
      <c r="S1991" s="460">
        <v>0</v>
      </c>
      <c r="T1991" s="460"/>
      <c r="U1991" s="461"/>
    </row>
    <row r="1992" spans="1:21" hidden="1" x14ac:dyDescent="0.25">
      <c r="A1992" s="2" t="s">
        <v>1156</v>
      </c>
      <c r="B1992" s="320"/>
      <c r="C1992" s="320"/>
      <c r="D1992" s="49">
        <v>650</v>
      </c>
      <c r="E1992" s="49">
        <v>0</v>
      </c>
      <c r="F1992" s="49">
        <v>650</v>
      </c>
      <c r="G1992" s="49">
        <v>0</v>
      </c>
      <c r="H1992" s="49">
        <v>0</v>
      </c>
      <c r="I1992" s="49">
        <v>0</v>
      </c>
      <c r="J1992" s="49">
        <v>0</v>
      </c>
      <c r="K1992" s="49">
        <v>0</v>
      </c>
      <c r="L1992" s="49">
        <v>0</v>
      </c>
      <c r="M1992" s="49">
        <v>0</v>
      </c>
      <c r="N1992" s="49">
        <v>0</v>
      </c>
      <c r="O1992" s="49">
        <v>0</v>
      </c>
      <c r="P1992" s="49">
        <v>0</v>
      </c>
      <c r="Q1992" s="49">
        <v>0</v>
      </c>
      <c r="R1992" s="49">
        <v>0</v>
      </c>
      <c r="S1992" s="49">
        <v>0</v>
      </c>
      <c r="T1992" s="47"/>
      <c r="U1992" s="47"/>
    </row>
    <row r="1993" spans="1:21" hidden="1" x14ac:dyDescent="0.25">
      <c r="A1993" s="459" t="s">
        <v>1269</v>
      </c>
      <c r="B1993" s="460"/>
      <c r="C1993" s="460"/>
      <c r="D1993" s="460">
        <v>1725</v>
      </c>
      <c r="E1993" s="460">
        <v>0</v>
      </c>
      <c r="F1993" s="460">
        <v>1725</v>
      </c>
      <c r="G1993" s="460">
        <v>0</v>
      </c>
      <c r="H1993" s="460">
        <v>0</v>
      </c>
      <c r="I1993" s="460">
        <v>172.5</v>
      </c>
      <c r="J1993" s="460">
        <v>172.5</v>
      </c>
      <c r="K1993" s="460">
        <v>0</v>
      </c>
      <c r="L1993" s="460">
        <v>172.5</v>
      </c>
      <c r="M1993" s="460">
        <v>0</v>
      </c>
      <c r="N1993" s="460">
        <v>0</v>
      </c>
      <c r="O1993" s="460">
        <v>0</v>
      </c>
      <c r="P1993" s="460">
        <v>0</v>
      </c>
      <c r="Q1993" s="460">
        <v>0</v>
      </c>
      <c r="R1993" s="460">
        <v>0</v>
      </c>
      <c r="S1993" s="460">
        <v>0</v>
      </c>
      <c r="T1993" s="460">
        <v>1</v>
      </c>
      <c r="U1993" s="461">
        <v>0</v>
      </c>
    </row>
    <row r="1994" spans="1:21" hidden="1" x14ac:dyDescent="0.25">
      <c r="A1994" s="2" t="s">
        <v>1156</v>
      </c>
      <c r="B1994" s="320"/>
      <c r="C1994" s="320"/>
      <c r="D1994" s="49">
        <v>1725</v>
      </c>
      <c r="E1994" s="49">
        <v>0</v>
      </c>
      <c r="F1994" s="49">
        <v>1725</v>
      </c>
      <c r="G1994" s="49">
        <v>0</v>
      </c>
      <c r="H1994" s="49">
        <v>0</v>
      </c>
      <c r="I1994" s="49">
        <v>172.5</v>
      </c>
      <c r="J1994" s="49">
        <v>172.5</v>
      </c>
      <c r="K1994" s="49">
        <v>0</v>
      </c>
      <c r="L1994" s="49">
        <v>172.5</v>
      </c>
      <c r="M1994" s="49">
        <v>0</v>
      </c>
      <c r="N1994" s="49">
        <v>0</v>
      </c>
      <c r="O1994" s="49">
        <v>0</v>
      </c>
      <c r="P1994" s="49">
        <v>0</v>
      </c>
      <c r="Q1994" s="49">
        <v>0</v>
      </c>
      <c r="R1994" s="49">
        <v>0</v>
      </c>
      <c r="S1994" s="49">
        <v>0</v>
      </c>
      <c r="T1994" s="47">
        <v>1</v>
      </c>
      <c r="U1994" s="47">
        <v>0</v>
      </c>
    </row>
    <row r="1995" spans="1:21" hidden="1" x14ac:dyDescent="0.25">
      <c r="A1995" s="459" t="s">
        <v>1270</v>
      </c>
      <c r="B1995" s="460"/>
      <c r="C1995" s="460"/>
      <c r="D1995" s="460">
        <v>0</v>
      </c>
      <c r="E1995" s="460">
        <v>0</v>
      </c>
      <c r="F1995" s="460">
        <v>0</v>
      </c>
      <c r="G1995" s="460">
        <v>0</v>
      </c>
      <c r="H1995" s="460">
        <v>0</v>
      </c>
      <c r="I1995" s="460">
        <v>0</v>
      </c>
      <c r="J1995" s="460">
        <v>0</v>
      </c>
      <c r="K1995" s="460">
        <v>0</v>
      </c>
      <c r="L1995" s="460">
        <v>0</v>
      </c>
      <c r="M1995" s="460">
        <v>0</v>
      </c>
      <c r="N1995" s="460">
        <v>0</v>
      </c>
      <c r="O1995" s="460">
        <v>0</v>
      </c>
      <c r="P1995" s="460">
        <v>0</v>
      </c>
      <c r="Q1995" s="460">
        <v>0</v>
      </c>
      <c r="R1995" s="460">
        <v>0</v>
      </c>
      <c r="S1995" s="460">
        <v>0</v>
      </c>
      <c r="T1995" s="460"/>
      <c r="U1995" s="461"/>
    </row>
    <row r="1996" spans="1:21" hidden="1" x14ac:dyDescent="0.25">
      <c r="A1996" s="2" t="s">
        <v>1156</v>
      </c>
      <c r="B1996" s="320"/>
      <c r="C1996" s="320"/>
      <c r="D1996" s="49">
        <v>0</v>
      </c>
      <c r="E1996" s="49">
        <v>0</v>
      </c>
      <c r="F1996" s="49">
        <v>0</v>
      </c>
      <c r="G1996" s="49">
        <v>0</v>
      </c>
      <c r="H1996" s="49">
        <v>0</v>
      </c>
      <c r="I1996" s="49">
        <v>0</v>
      </c>
      <c r="J1996" s="49">
        <v>0</v>
      </c>
      <c r="K1996" s="49">
        <v>0</v>
      </c>
      <c r="L1996" s="49">
        <v>0</v>
      </c>
      <c r="M1996" s="49">
        <v>0</v>
      </c>
      <c r="N1996" s="49">
        <v>0</v>
      </c>
      <c r="O1996" s="49">
        <v>0</v>
      </c>
      <c r="P1996" s="49">
        <v>0</v>
      </c>
      <c r="Q1996" s="49">
        <v>0</v>
      </c>
      <c r="R1996" s="49">
        <v>0</v>
      </c>
      <c r="S1996" s="49">
        <v>0</v>
      </c>
      <c r="T1996" s="47"/>
      <c r="U1996" s="47"/>
    </row>
    <row r="1997" spans="1:21" x14ac:dyDescent="0.25">
      <c r="A1997" s="2" t="s">
        <v>1271</v>
      </c>
      <c r="B1997" s="320"/>
      <c r="C1997" s="320"/>
      <c r="D1997" s="49">
        <v>8608</v>
      </c>
      <c r="E1997" s="49">
        <v>0</v>
      </c>
      <c r="F1997" s="49">
        <v>8608</v>
      </c>
      <c r="G1997" s="49">
        <v>0</v>
      </c>
      <c r="H1997" s="49">
        <v>0</v>
      </c>
      <c r="I1997" s="49">
        <v>1732.5</v>
      </c>
      <c r="J1997" s="49">
        <v>1732.5</v>
      </c>
      <c r="K1997" s="49">
        <v>0</v>
      </c>
      <c r="L1997" s="49">
        <v>1732.5</v>
      </c>
      <c r="M1997" s="49">
        <v>0</v>
      </c>
      <c r="N1997" s="49">
        <v>0</v>
      </c>
      <c r="O1997" s="49">
        <v>1560</v>
      </c>
      <c r="P1997" s="49">
        <v>0</v>
      </c>
      <c r="Q1997" s="49">
        <v>1560</v>
      </c>
      <c r="R1997" s="49">
        <v>0</v>
      </c>
      <c r="S1997" s="49">
        <v>0</v>
      </c>
      <c r="T1997" s="47">
        <v>1</v>
      </c>
      <c r="U1997" s="47">
        <v>0.90043290043290047</v>
      </c>
    </row>
    <row r="1998" spans="1:21" x14ac:dyDescent="0.25">
      <c r="A1998" s="459" t="s">
        <v>1272</v>
      </c>
      <c r="B1998" s="460"/>
      <c r="C1998" s="460"/>
      <c r="D1998" s="460"/>
      <c r="E1998" s="460"/>
      <c r="F1998" s="460"/>
      <c r="G1998" s="460"/>
      <c r="H1998" s="460"/>
      <c r="I1998" s="460"/>
      <c r="J1998" s="460"/>
      <c r="K1998" s="460"/>
      <c r="L1998" s="460"/>
      <c r="M1998" s="460"/>
      <c r="N1998" s="460"/>
      <c r="O1998" s="460"/>
      <c r="P1998" s="460"/>
      <c r="Q1998" s="460"/>
      <c r="R1998" s="460"/>
      <c r="S1998" s="460"/>
      <c r="T1998" s="460"/>
      <c r="U1998" s="461"/>
    </row>
    <row r="1999" spans="1:21" hidden="1" x14ac:dyDescent="0.25">
      <c r="A1999" s="459" t="s">
        <v>1273</v>
      </c>
      <c r="B1999" s="460"/>
      <c r="C1999" s="460"/>
      <c r="D1999" s="460">
        <v>0</v>
      </c>
      <c r="E1999" s="460">
        <v>0</v>
      </c>
      <c r="F1999" s="460">
        <v>0</v>
      </c>
      <c r="G1999" s="460">
        <v>0</v>
      </c>
      <c r="H1999" s="460">
        <v>0</v>
      </c>
      <c r="I1999" s="460">
        <v>0</v>
      </c>
      <c r="J1999" s="460">
        <v>0</v>
      </c>
      <c r="K1999" s="460">
        <v>0</v>
      </c>
      <c r="L1999" s="460">
        <v>0</v>
      </c>
      <c r="M1999" s="460">
        <v>0</v>
      </c>
      <c r="N1999" s="460">
        <v>0</v>
      </c>
      <c r="O1999" s="460">
        <v>0</v>
      </c>
      <c r="P1999" s="460">
        <v>0</v>
      </c>
      <c r="Q1999" s="460">
        <v>0</v>
      </c>
      <c r="R1999" s="460">
        <v>0</v>
      </c>
      <c r="S1999" s="460">
        <v>0</v>
      </c>
      <c r="T1999" s="460"/>
      <c r="U1999" s="461"/>
    </row>
    <row r="2000" spans="1:21" hidden="1" x14ac:dyDescent="0.25">
      <c r="A2000" s="2" t="s">
        <v>1156</v>
      </c>
      <c r="B2000" s="320"/>
      <c r="C2000" s="320"/>
      <c r="D2000" s="49">
        <v>0</v>
      </c>
      <c r="E2000" s="49">
        <v>0</v>
      </c>
      <c r="F2000" s="49">
        <v>0</v>
      </c>
      <c r="G2000" s="49">
        <v>0</v>
      </c>
      <c r="H2000" s="49">
        <v>0</v>
      </c>
      <c r="I2000" s="49">
        <v>0</v>
      </c>
      <c r="J2000" s="49">
        <v>0</v>
      </c>
      <c r="K2000" s="49">
        <v>0</v>
      </c>
      <c r="L2000" s="49">
        <v>0</v>
      </c>
      <c r="M2000" s="49">
        <v>0</v>
      </c>
      <c r="N2000" s="49">
        <v>0</v>
      </c>
      <c r="O2000" s="49">
        <v>0</v>
      </c>
      <c r="P2000" s="49">
        <v>0</v>
      </c>
      <c r="Q2000" s="49">
        <v>0</v>
      </c>
      <c r="R2000" s="49">
        <v>0</v>
      </c>
      <c r="S2000" s="49">
        <v>0</v>
      </c>
      <c r="T2000" s="47"/>
      <c r="U2000" s="47"/>
    </row>
    <row r="2001" spans="1:21" hidden="1" x14ac:dyDescent="0.25">
      <c r="A2001" s="459" t="s">
        <v>1274</v>
      </c>
      <c r="B2001" s="460"/>
      <c r="C2001" s="460"/>
      <c r="D2001" s="460"/>
      <c r="E2001" s="460"/>
      <c r="F2001" s="460"/>
      <c r="G2001" s="460"/>
      <c r="H2001" s="460"/>
      <c r="I2001" s="460"/>
      <c r="J2001" s="460"/>
      <c r="K2001" s="460"/>
      <c r="L2001" s="460"/>
      <c r="M2001" s="460"/>
      <c r="N2001" s="460"/>
      <c r="O2001" s="460"/>
      <c r="P2001" s="460"/>
      <c r="Q2001" s="460"/>
      <c r="R2001" s="460"/>
      <c r="S2001" s="460"/>
      <c r="T2001" s="460"/>
      <c r="U2001" s="461"/>
    </row>
    <row r="2002" spans="1:21" ht="22.5" hidden="1" x14ac:dyDescent="0.25">
      <c r="A2002" s="8" t="s">
        <v>1275</v>
      </c>
      <c r="B2002" s="320"/>
      <c r="C2002" s="320"/>
      <c r="D2002" s="49">
        <v>32270</v>
      </c>
      <c r="E2002" s="49">
        <v>0</v>
      </c>
      <c r="F2002" s="49">
        <v>32270</v>
      </c>
      <c r="G2002" s="49">
        <v>0</v>
      </c>
      <c r="H2002" s="49">
        <v>0</v>
      </c>
      <c r="I2002" s="49">
        <v>5631.5</v>
      </c>
      <c r="J2002" s="49">
        <v>5631.5</v>
      </c>
      <c r="K2002" s="49">
        <v>0</v>
      </c>
      <c r="L2002" s="49">
        <v>5631.5</v>
      </c>
      <c r="M2002" s="49">
        <v>0</v>
      </c>
      <c r="N2002" s="49">
        <v>0</v>
      </c>
      <c r="O2002" s="49">
        <v>5550</v>
      </c>
      <c r="P2002" s="49">
        <v>0</v>
      </c>
      <c r="Q2002" s="49">
        <v>5550</v>
      </c>
      <c r="R2002" s="49">
        <v>0</v>
      </c>
      <c r="S2002" s="49">
        <v>0</v>
      </c>
      <c r="T2002" s="47">
        <v>1</v>
      </c>
      <c r="U2002" s="47">
        <v>0.98552783450235282</v>
      </c>
    </row>
    <row r="2003" spans="1:21" ht="33.75" hidden="1" x14ac:dyDescent="0.25">
      <c r="A2003" s="364" t="s">
        <v>1276</v>
      </c>
      <c r="B2003" s="320"/>
      <c r="C2003" s="320"/>
      <c r="D2003" s="49">
        <v>0</v>
      </c>
      <c r="E2003" s="49">
        <v>0</v>
      </c>
      <c r="F2003" s="49">
        <v>0</v>
      </c>
      <c r="G2003" s="49">
        <v>0</v>
      </c>
      <c r="H2003" s="49">
        <v>0</v>
      </c>
      <c r="I2003" s="49">
        <v>0</v>
      </c>
      <c r="J2003" s="49">
        <v>0</v>
      </c>
      <c r="K2003" s="49">
        <v>0</v>
      </c>
      <c r="L2003" s="49">
        <v>0</v>
      </c>
      <c r="M2003" s="49">
        <v>0</v>
      </c>
      <c r="N2003" s="49">
        <v>0</v>
      </c>
      <c r="O2003" s="49">
        <v>0</v>
      </c>
      <c r="P2003" s="49">
        <v>0</v>
      </c>
      <c r="Q2003" s="49">
        <v>0</v>
      </c>
      <c r="R2003" s="49">
        <v>0</v>
      </c>
      <c r="S2003" s="49">
        <v>0</v>
      </c>
      <c r="T2003" s="317">
        <v>0</v>
      </c>
      <c r="U2003" s="317">
        <v>0</v>
      </c>
    </row>
    <row r="2004" spans="1:21" hidden="1" x14ac:dyDescent="0.25">
      <c r="A2004" s="2" t="s">
        <v>1156</v>
      </c>
      <c r="B2004" s="320"/>
      <c r="C2004" s="320"/>
      <c r="D2004" s="386">
        <v>32270</v>
      </c>
      <c r="E2004" s="386">
        <v>0</v>
      </c>
      <c r="F2004" s="386">
        <v>32270</v>
      </c>
      <c r="G2004" s="386">
        <v>0</v>
      </c>
      <c r="H2004" s="386">
        <v>0</v>
      </c>
      <c r="I2004" s="386">
        <v>5631.5</v>
      </c>
      <c r="J2004" s="386">
        <v>5631.5</v>
      </c>
      <c r="K2004" s="386">
        <v>0</v>
      </c>
      <c r="L2004" s="386">
        <v>5631.5</v>
      </c>
      <c r="M2004" s="386">
        <v>0</v>
      </c>
      <c r="N2004" s="386">
        <v>0</v>
      </c>
      <c r="O2004" s="386">
        <v>5550</v>
      </c>
      <c r="P2004" s="386">
        <v>0</v>
      </c>
      <c r="Q2004" s="386">
        <v>5550</v>
      </c>
      <c r="R2004" s="386">
        <v>0</v>
      </c>
      <c r="S2004" s="386">
        <v>0</v>
      </c>
      <c r="T2004" s="47">
        <v>1</v>
      </c>
      <c r="U2004" s="317">
        <v>0.90043290043290047</v>
      </c>
    </row>
    <row r="2005" spans="1:21" x14ac:dyDescent="0.25">
      <c r="A2005" s="387" t="s">
        <v>1277</v>
      </c>
      <c r="B2005" s="388"/>
      <c r="C2005" s="388"/>
      <c r="D2005" s="389">
        <v>32270</v>
      </c>
      <c r="E2005" s="389">
        <v>0</v>
      </c>
      <c r="F2005" s="389">
        <v>32270</v>
      </c>
      <c r="G2005" s="389">
        <v>0</v>
      </c>
      <c r="H2005" s="389">
        <v>0</v>
      </c>
      <c r="I2005" s="389">
        <v>5631.5</v>
      </c>
      <c r="J2005" s="389">
        <v>5631.5</v>
      </c>
      <c r="K2005" s="389">
        <v>0</v>
      </c>
      <c r="L2005" s="389">
        <v>5631.5</v>
      </c>
      <c r="M2005" s="389">
        <v>0</v>
      </c>
      <c r="N2005" s="389">
        <v>0</v>
      </c>
      <c r="O2005" s="389">
        <v>5550</v>
      </c>
      <c r="P2005" s="389">
        <v>0</v>
      </c>
      <c r="Q2005" s="389">
        <v>5550</v>
      </c>
      <c r="R2005" s="389">
        <v>0</v>
      </c>
      <c r="S2005" s="389">
        <v>0</v>
      </c>
      <c r="T2005" s="47">
        <v>1</v>
      </c>
      <c r="U2005" s="317">
        <v>0.90043290043290047</v>
      </c>
    </row>
    <row r="2006" spans="1:21" hidden="1" x14ac:dyDescent="0.25">
      <c r="A2006" s="2"/>
      <c r="B2006" s="320"/>
      <c r="C2006" s="320"/>
      <c r="D2006" s="49"/>
      <c r="E2006" s="49"/>
      <c r="F2006" s="49"/>
      <c r="G2006" s="49"/>
      <c r="H2006" s="49"/>
      <c r="I2006" s="49"/>
      <c r="J2006" s="49"/>
      <c r="K2006" s="49"/>
      <c r="L2006" s="49"/>
      <c r="M2006" s="49"/>
      <c r="N2006" s="49"/>
      <c r="O2006" s="49"/>
      <c r="P2006" s="49"/>
      <c r="Q2006" s="49"/>
      <c r="R2006" s="49"/>
      <c r="S2006" s="49"/>
      <c r="T2006" s="47"/>
      <c r="U2006" s="47"/>
    </row>
    <row r="2007" spans="1:21" ht="56.25" hidden="1" x14ac:dyDescent="0.25">
      <c r="A2007" s="8" t="s">
        <v>1278</v>
      </c>
      <c r="B2007" s="8"/>
      <c r="C2007" s="8"/>
      <c r="D2007" s="49"/>
      <c r="E2007" s="49"/>
      <c r="F2007" s="49"/>
      <c r="G2007" s="49"/>
      <c r="H2007" s="49"/>
      <c r="I2007" s="49"/>
      <c r="J2007" s="49"/>
      <c r="K2007" s="49"/>
      <c r="L2007" s="49"/>
      <c r="M2007" s="49"/>
      <c r="N2007" s="49"/>
      <c r="O2007" s="49"/>
      <c r="P2007" s="49"/>
      <c r="Q2007" s="49"/>
      <c r="R2007" s="49"/>
      <c r="S2007" s="49"/>
      <c r="T2007" s="47"/>
      <c r="U2007" s="47"/>
    </row>
    <row r="2008" spans="1:21" ht="45" hidden="1" x14ac:dyDescent="0.25">
      <c r="A2008" s="383" t="s">
        <v>1279</v>
      </c>
      <c r="B2008" s="320"/>
      <c r="C2008" s="320"/>
      <c r="D2008" s="49">
        <v>377757.2</v>
      </c>
      <c r="E2008" s="49">
        <v>0</v>
      </c>
      <c r="F2008" s="49">
        <v>377757.2</v>
      </c>
      <c r="G2008" s="49">
        <v>0</v>
      </c>
      <c r="H2008" s="49">
        <v>0</v>
      </c>
      <c r="I2008" s="49">
        <v>94439.3</v>
      </c>
      <c r="J2008" s="49">
        <v>94439.3</v>
      </c>
      <c r="K2008" s="49">
        <v>0</v>
      </c>
      <c r="L2008" s="49">
        <v>94439.3</v>
      </c>
      <c r="M2008" s="49">
        <v>0</v>
      </c>
      <c r="N2008" s="49">
        <v>0</v>
      </c>
      <c r="O2008" s="49">
        <v>94439.3</v>
      </c>
      <c r="P2008" s="49">
        <v>0</v>
      </c>
      <c r="Q2008" s="49">
        <v>94439.3</v>
      </c>
      <c r="R2008" s="49">
        <v>0</v>
      </c>
      <c r="S2008" s="49">
        <v>0</v>
      </c>
      <c r="T2008" s="47">
        <v>1</v>
      </c>
      <c r="U2008" s="47">
        <v>1</v>
      </c>
    </row>
    <row r="2009" spans="1:21" ht="180" hidden="1" x14ac:dyDescent="0.25">
      <c r="A2009" s="383" t="s">
        <v>1280</v>
      </c>
      <c r="B2009" s="320"/>
      <c r="C2009" s="320"/>
      <c r="D2009" s="49">
        <v>561203.9</v>
      </c>
      <c r="E2009" s="49">
        <v>0</v>
      </c>
      <c r="F2009" s="49">
        <v>561203.9</v>
      </c>
      <c r="G2009" s="49">
        <v>0</v>
      </c>
      <c r="H2009" s="49">
        <v>0</v>
      </c>
      <c r="I2009" s="49">
        <v>179189.8</v>
      </c>
      <c r="J2009" s="49">
        <v>179189.8</v>
      </c>
      <c r="K2009" s="49">
        <v>0</v>
      </c>
      <c r="L2009" s="49">
        <v>179189.8</v>
      </c>
      <c r="M2009" s="49">
        <v>0</v>
      </c>
      <c r="N2009" s="49">
        <v>0</v>
      </c>
      <c r="O2009" s="49">
        <v>179189.8</v>
      </c>
      <c r="P2009" s="49">
        <v>0</v>
      </c>
      <c r="Q2009" s="49">
        <v>179189.8</v>
      </c>
      <c r="R2009" s="49">
        <v>0</v>
      </c>
      <c r="S2009" s="49">
        <v>0</v>
      </c>
      <c r="T2009" s="47">
        <v>1</v>
      </c>
      <c r="U2009" s="47">
        <v>1</v>
      </c>
    </row>
    <row r="2010" spans="1:21" hidden="1" x14ac:dyDescent="0.25">
      <c r="A2010" s="2" t="s">
        <v>1156</v>
      </c>
      <c r="B2010" s="320"/>
      <c r="C2010" s="320"/>
      <c r="D2010" s="49">
        <v>938961.10000000009</v>
      </c>
      <c r="E2010" s="49">
        <v>0</v>
      </c>
      <c r="F2010" s="49">
        <v>938961.10000000009</v>
      </c>
      <c r="G2010" s="49">
        <v>0</v>
      </c>
      <c r="H2010" s="49">
        <v>0</v>
      </c>
      <c r="I2010" s="49">
        <v>273629.09999999998</v>
      </c>
      <c r="J2010" s="49">
        <v>273629.09999999998</v>
      </c>
      <c r="K2010" s="49">
        <v>0</v>
      </c>
      <c r="L2010" s="49">
        <v>273629.09999999998</v>
      </c>
      <c r="M2010" s="49">
        <v>0</v>
      </c>
      <c r="N2010" s="49">
        <v>0</v>
      </c>
      <c r="O2010" s="49">
        <v>273629.09999999998</v>
      </c>
      <c r="P2010" s="49">
        <v>0</v>
      </c>
      <c r="Q2010" s="49">
        <v>273629.09999999998</v>
      </c>
      <c r="R2010" s="49">
        <v>0</v>
      </c>
      <c r="S2010" s="49">
        <v>0</v>
      </c>
      <c r="T2010" s="47">
        <v>1</v>
      </c>
      <c r="U2010" s="47">
        <v>1</v>
      </c>
    </row>
    <row r="2011" spans="1:21" hidden="1" x14ac:dyDescent="0.25">
      <c r="A2011" s="2"/>
      <c r="B2011" s="320"/>
      <c r="C2011" s="320"/>
      <c r="D2011" s="50"/>
      <c r="E2011" s="50"/>
      <c r="F2011" s="50"/>
      <c r="G2011" s="50"/>
      <c r="H2011" s="49"/>
      <c r="I2011" s="49"/>
      <c r="J2011" s="49"/>
      <c r="K2011" s="49"/>
      <c r="L2011" s="49"/>
      <c r="M2011" s="307"/>
      <c r="N2011" s="49"/>
      <c r="O2011" s="49"/>
      <c r="P2011" s="49"/>
      <c r="Q2011" s="307"/>
      <c r="R2011" s="49"/>
      <c r="S2011" s="49"/>
      <c r="T2011" s="307"/>
      <c r="U2011" s="69"/>
    </row>
    <row r="2012" spans="1:21" x14ac:dyDescent="0.25">
      <c r="A2012" s="174"/>
      <c r="B2012" s="320"/>
      <c r="C2012" s="320"/>
      <c r="D2012" s="49">
        <v>2423799.9000000004</v>
      </c>
      <c r="E2012" s="49">
        <v>13520.5</v>
      </c>
      <c r="F2012" s="49">
        <v>2410279.4000000004</v>
      </c>
      <c r="G2012" s="49">
        <v>0</v>
      </c>
      <c r="H2012" s="49">
        <v>0</v>
      </c>
      <c r="I2012" s="49">
        <v>574995</v>
      </c>
      <c r="J2012" s="49">
        <v>574995</v>
      </c>
      <c r="K2012" s="49">
        <v>0</v>
      </c>
      <c r="L2012" s="49">
        <v>574995</v>
      </c>
      <c r="M2012" s="49">
        <v>0</v>
      </c>
      <c r="N2012" s="49">
        <v>0</v>
      </c>
      <c r="O2012" s="49">
        <v>517235.1</v>
      </c>
      <c r="P2012" s="49">
        <v>0</v>
      </c>
      <c r="Q2012" s="49">
        <v>517235.1</v>
      </c>
      <c r="R2012" s="49">
        <v>0</v>
      </c>
      <c r="S2012" s="49">
        <v>0</v>
      </c>
      <c r="T2012" s="47">
        <v>1</v>
      </c>
      <c r="U2012" s="47">
        <v>0.89954712649675206</v>
      </c>
    </row>
    <row r="2014" spans="1:21" ht="65.25" customHeight="1" x14ac:dyDescent="0.25">
      <c r="A2014" s="507" t="s">
        <v>1290</v>
      </c>
      <c r="B2014" s="507"/>
      <c r="C2014" s="507"/>
      <c r="D2014" s="507"/>
      <c r="E2014" s="507"/>
      <c r="F2014" s="507"/>
      <c r="G2014" s="507"/>
      <c r="H2014" s="507"/>
      <c r="I2014" s="507"/>
      <c r="J2014" s="507"/>
      <c r="K2014" s="507"/>
    </row>
    <row r="2015" spans="1:21" x14ac:dyDescent="0.25">
      <c r="A2015" s="504" t="s">
        <v>791</v>
      </c>
      <c r="B2015" s="226"/>
      <c r="C2015" s="226"/>
      <c r="D2015" s="496" t="s">
        <v>792</v>
      </c>
      <c r="E2015" s="497"/>
      <c r="F2015" s="497"/>
      <c r="G2015" s="497"/>
      <c r="H2015" s="497"/>
      <c r="I2015" s="497"/>
      <c r="J2015" s="497"/>
      <c r="K2015" s="497"/>
      <c r="L2015" s="497"/>
      <c r="M2015" s="497"/>
      <c r="N2015" s="497"/>
      <c r="O2015" s="497"/>
      <c r="P2015" s="497"/>
      <c r="Q2015" s="497"/>
      <c r="R2015" s="497"/>
      <c r="S2015" s="498"/>
      <c r="T2015" s="499" t="s">
        <v>690</v>
      </c>
      <c r="U2015" s="500" t="s">
        <v>837</v>
      </c>
    </row>
    <row r="2016" spans="1:21" x14ac:dyDescent="0.25">
      <c r="A2016" s="505"/>
      <c r="B2016" s="226"/>
      <c r="C2016" s="226"/>
      <c r="D2016" s="496" t="s">
        <v>103</v>
      </c>
      <c r="E2016" s="497"/>
      <c r="F2016" s="497"/>
      <c r="G2016" s="497"/>
      <c r="H2016" s="497"/>
      <c r="I2016" s="471" t="s">
        <v>794</v>
      </c>
      <c r="J2016" s="496" t="s">
        <v>8</v>
      </c>
      <c r="K2016" s="497"/>
      <c r="L2016" s="497"/>
      <c r="M2016" s="497"/>
      <c r="N2016" s="497"/>
      <c r="O2016" s="496" t="s">
        <v>9</v>
      </c>
      <c r="P2016" s="497"/>
      <c r="Q2016" s="497"/>
      <c r="R2016" s="497"/>
      <c r="S2016" s="497"/>
      <c r="T2016" s="499"/>
      <c r="U2016" s="500"/>
    </row>
    <row r="2017" spans="1:21" x14ac:dyDescent="0.25">
      <c r="A2017" s="505"/>
      <c r="B2017" s="226"/>
      <c r="C2017" s="226"/>
      <c r="D2017" s="501" t="s">
        <v>10</v>
      </c>
      <c r="E2017" s="502" t="s">
        <v>11</v>
      </c>
      <c r="F2017" s="503"/>
      <c r="G2017" s="503"/>
      <c r="H2017" s="503"/>
      <c r="I2017" s="471"/>
      <c r="J2017" s="501" t="s">
        <v>10</v>
      </c>
      <c r="K2017" s="502" t="s">
        <v>11</v>
      </c>
      <c r="L2017" s="503"/>
      <c r="M2017" s="503"/>
      <c r="N2017" s="503"/>
      <c r="O2017" s="501" t="s">
        <v>10</v>
      </c>
      <c r="P2017" s="502" t="s">
        <v>11</v>
      </c>
      <c r="Q2017" s="503"/>
      <c r="R2017" s="503"/>
      <c r="S2017" s="503"/>
      <c r="T2017" s="499"/>
      <c r="U2017" s="500"/>
    </row>
    <row r="2018" spans="1:21" ht="120" customHeight="1" x14ac:dyDescent="0.25">
      <c r="A2018" s="506"/>
      <c r="B2018" s="226"/>
      <c r="C2018" s="226"/>
      <c r="D2018" s="501"/>
      <c r="E2018" s="414" t="s">
        <v>290</v>
      </c>
      <c r="F2018" s="414" t="s">
        <v>291</v>
      </c>
      <c r="G2018" s="414" t="s">
        <v>292</v>
      </c>
      <c r="H2018" s="415" t="s">
        <v>15</v>
      </c>
      <c r="I2018" s="471"/>
      <c r="J2018" s="501"/>
      <c r="K2018" s="414" t="s">
        <v>290</v>
      </c>
      <c r="L2018" s="414" t="s">
        <v>291</v>
      </c>
      <c r="M2018" s="414" t="s">
        <v>292</v>
      </c>
      <c r="N2018" s="415" t="s">
        <v>15</v>
      </c>
      <c r="O2018" s="501"/>
      <c r="P2018" s="414" t="s">
        <v>290</v>
      </c>
      <c r="Q2018" s="414" t="s">
        <v>291</v>
      </c>
      <c r="R2018" s="414" t="s">
        <v>292</v>
      </c>
      <c r="S2018" s="415" t="s">
        <v>15</v>
      </c>
      <c r="T2018" s="499"/>
      <c r="U2018" s="500"/>
    </row>
    <row r="2019" spans="1:21" x14ac:dyDescent="0.25">
      <c r="A2019" s="390">
        <v>2</v>
      </c>
      <c r="B2019" s="226"/>
      <c r="C2019" s="226"/>
      <c r="D2019" s="391">
        <v>6</v>
      </c>
      <c r="E2019" s="391">
        <v>7</v>
      </c>
      <c r="F2019" s="391">
        <v>8</v>
      </c>
      <c r="G2019" s="391">
        <v>9</v>
      </c>
      <c r="H2019" s="391">
        <v>10</v>
      </c>
      <c r="I2019" s="308">
        <v>11</v>
      </c>
      <c r="J2019" s="391">
        <v>12</v>
      </c>
      <c r="K2019" s="391">
        <v>13</v>
      </c>
      <c r="L2019" s="391">
        <v>14</v>
      </c>
      <c r="M2019" s="391">
        <v>15</v>
      </c>
      <c r="N2019" s="391">
        <v>16</v>
      </c>
      <c r="O2019" s="391">
        <v>17</v>
      </c>
      <c r="P2019" s="391">
        <v>18</v>
      </c>
      <c r="Q2019" s="391">
        <v>19</v>
      </c>
      <c r="R2019" s="391">
        <v>20</v>
      </c>
      <c r="S2019" s="391">
        <v>21</v>
      </c>
      <c r="T2019" s="391">
        <v>22</v>
      </c>
      <c r="U2019" s="391">
        <v>23</v>
      </c>
    </row>
    <row r="2020" spans="1:21" x14ac:dyDescent="0.25">
      <c r="A2020" s="448" t="s">
        <v>910</v>
      </c>
      <c r="B2020" s="226"/>
      <c r="C2020" s="226"/>
      <c r="D2020" s="414">
        <f>SUM(E2020:H2020)</f>
        <v>2919.8</v>
      </c>
      <c r="E2020" s="414">
        <f>SUM(E2021:E2028)</f>
        <v>0</v>
      </c>
      <c r="F2020" s="414">
        <f>SUM(F2021:F2028)</f>
        <v>2919.8</v>
      </c>
      <c r="G2020" s="414">
        <f>SUM(G2021:G2028)</f>
        <v>0</v>
      </c>
      <c r="H2020" s="414">
        <f>SUM(H2021:H2028)</f>
        <v>0</v>
      </c>
      <c r="I2020" s="406">
        <f>SUM(I2021:I2028)</f>
        <v>314</v>
      </c>
      <c r="J2020" s="414">
        <f>SUM(K2020:N2020)</f>
        <v>0</v>
      </c>
      <c r="K2020" s="414">
        <f>SUM(K2021:K2028)</f>
        <v>0</v>
      </c>
      <c r="L2020" s="414">
        <f>SUM(L2021:L2028)</f>
        <v>0</v>
      </c>
      <c r="M2020" s="414">
        <f>SUM(M2021:M2028)</f>
        <v>0</v>
      </c>
      <c r="N2020" s="414">
        <f>SUM(N2021:N2028)</f>
        <v>0</v>
      </c>
      <c r="O2020" s="414">
        <f>SUM(P2020:S2020)</f>
        <v>0</v>
      </c>
      <c r="P2020" s="414">
        <f>SUM(P2021:P2028)</f>
        <v>0</v>
      </c>
      <c r="Q2020" s="414">
        <f>SUM(Q2021:Q2028)</f>
        <v>0</v>
      </c>
      <c r="R2020" s="414">
        <f>SUM(R2021:R2028)</f>
        <v>0</v>
      </c>
      <c r="S2020" s="414">
        <f>SUM(S2021:S2028)</f>
        <v>0</v>
      </c>
      <c r="T2020" s="309">
        <f>J2020/I2020</f>
        <v>0</v>
      </c>
      <c r="U2020" s="309">
        <v>0</v>
      </c>
    </row>
    <row r="2021" spans="1:21" ht="146.25" hidden="1" x14ac:dyDescent="0.25">
      <c r="A2021" s="392" t="s">
        <v>1282</v>
      </c>
      <c r="B2021" s="226"/>
      <c r="C2021" s="226"/>
      <c r="D2021" s="337">
        <f t="shared" ref="D2021:D2028" si="421">SUM(E2021:H2021)</f>
        <v>3</v>
      </c>
      <c r="E2021" s="337">
        <v>0</v>
      </c>
      <c r="F2021" s="337">
        <v>3</v>
      </c>
      <c r="G2021" s="337">
        <v>0</v>
      </c>
      <c r="H2021" s="337">
        <v>0</v>
      </c>
      <c r="I2021" s="365">
        <v>3</v>
      </c>
      <c r="J2021" s="337">
        <f>SUM(K2021:N2021)</f>
        <v>0</v>
      </c>
      <c r="K2021" s="337">
        <v>0</v>
      </c>
      <c r="L2021" s="380">
        <v>0</v>
      </c>
      <c r="M2021" s="337">
        <v>0</v>
      </c>
      <c r="N2021" s="337">
        <v>0</v>
      </c>
      <c r="O2021" s="337">
        <f t="shared" ref="O2021:O2028" si="422">SUM(P2021:S2021)</f>
        <v>0</v>
      </c>
      <c r="P2021" s="337">
        <v>0</v>
      </c>
      <c r="Q2021" s="337">
        <v>0</v>
      </c>
      <c r="R2021" s="337">
        <v>0</v>
      </c>
      <c r="S2021" s="337">
        <v>0</v>
      </c>
      <c r="T2021" s="309">
        <f>J2021/I2021</f>
        <v>0</v>
      </c>
      <c r="U2021" s="309">
        <v>0</v>
      </c>
    </row>
    <row r="2022" spans="1:21" ht="34.5" hidden="1" x14ac:dyDescent="0.25">
      <c r="A2022" s="393" t="s">
        <v>1283</v>
      </c>
      <c r="B2022" s="226"/>
      <c r="C2022" s="226"/>
      <c r="D2022" s="337">
        <f t="shared" si="421"/>
        <v>772.5</v>
      </c>
      <c r="E2022" s="337">
        <v>0</v>
      </c>
      <c r="F2022" s="337">
        <v>772.5</v>
      </c>
      <c r="G2022" s="337">
        <v>0</v>
      </c>
      <c r="H2022" s="337">
        <v>0</v>
      </c>
      <c r="I2022" s="365">
        <v>206</v>
      </c>
      <c r="J2022" s="337">
        <f t="shared" ref="J2022:J2028" si="423">SUM(K2022:N2022)</f>
        <v>0</v>
      </c>
      <c r="K2022" s="337">
        <v>0</v>
      </c>
      <c r="L2022" s="380">
        <v>0</v>
      </c>
      <c r="M2022" s="337">
        <v>0</v>
      </c>
      <c r="N2022" s="337">
        <v>0</v>
      </c>
      <c r="O2022" s="337">
        <f t="shared" si="422"/>
        <v>0</v>
      </c>
      <c r="P2022" s="337">
        <v>0</v>
      </c>
      <c r="Q2022" s="337">
        <v>0</v>
      </c>
      <c r="R2022" s="337">
        <v>0</v>
      </c>
      <c r="S2022" s="337">
        <v>0</v>
      </c>
      <c r="T2022" s="309">
        <f>J2022/I2022</f>
        <v>0</v>
      </c>
      <c r="U2022" s="309">
        <v>0</v>
      </c>
    </row>
    <row r="2023" spans="1:21" ht="68.25" hidden="1" x14ac:dyDescent="0.25">
      <c r="A2023" s="394" t="s">
        <v>1284</v>
      </c>
      <c r="B2023" s="226"/>
      <c r="C2023" s="226"/>
      <c r="D2023" s="337">
        <f t="shared" si="421"/>
        <v>46.4</v>
      </c>
      <c r="E2023" s="337">
        <v>0</v>
      </c>
      <c r="F2023" s="337">
        <v>46.4</v>
      </c>
      <c r="G2023" s="337">
        <v>0</v>
      </c>
      <c r="H2023" s="337">
        <v>0</v>
      </c>
      <c r="I2023" s="337">
        <v>0</v>
      </c>
      <c r="J2023" s="337">
        <f t="shared" si="423"/>
        <v>0</v>
      </c>
      <c r="K2023" s="337">
        <v>0</v>
      </c>
      <c r="L2023" s="380">
        <v>0</v>
      </c>
      <c r="M2023" s="337">
        <v>0</v>
      </c>
      <c r="N2023" s="337">
        <v>0</v>
      </c>
      <c r="O2023" s="337">
        <f t="shared" si="422"/>
        <v>0</v>
      </c>
      <c r="P2023" s="337">
        <v>0</v>
      </c>
      <c r="Q2023" s="337">
        <v>0</v>
      </c>
      <c r="R2023" s="337">
        <v>0</v>
      </c>
      <c r="S2023" s="337">
        <v>0</v>
      </c>
      <c r="T2023" s="309">
        <v>0</v>
      </c>
      <c r="U2023" s="309">
        <v>0</v>
      </c>
    </row>
    <row r="2024" spans="1:21" ht="79.5" hidden="1" x14ac:dyDescent="0.25">
      <c r="A2024" s="213" t="s">
        <v>1285</v>
      </c>
      <c r="B2024" s="226"/>
      <c r="C2024" s="226"/>
      <c r="D2024" s="337">
        <f t="shared" si="421"/>
        <v>1236</v>
      </c>
      <c r="E2024" s="337">
        <v>0</v>
      </c>
      <c r="F2024" s="337">
        <v>1236</v>
      </c>
      <c r="G2024" s="337">
        <v>0</v>
      </c>
      <c r="H2024" s="337">
        <v>0</v>
      </c>
      <c r="I2024" s="195">
        <v>105</v>
      </c>
      <c r="J2024" s="337">
        <f t="shared" si="423"/>
        <v>0</v>
      </c>
      <c r="K2024" s="337">
        <v>0</v>
      </c>
      <c r="L2024" s="380">
        <v>0</v>
      </c>
      <c r="M2024" s="337">
        <v>0</v>
      </c>
      <c r="N2024" s="337">
        <v>0</v>
      </c>
      <c r="O2024" s="337">
        <f t="shared" si="422"/>
        <v>0</v>
      </c>
      <c r="P2024" s="337">
        <v>0</v>
      </c>
      <c r="Q2024" s="337">
        <v>0</v>
      </c>
      <c r="R2024" s="337">
        <v>0</v>
      </c>
      <c r="S2024" s="337">
        <v>0</v>
      </c>
      <c r="T2024" s="309">
        <f>J2024/I2024</f>
        <v>0</v>
      </c>
      <c r="U2024" s="309">
        <v>0</v>
      </c>
    </row>
    <row r="2025" spans="1:21" ht="68.25" hidden="1" x14ac:dyDescent="0.25">
      <c r="A2025" s="213" t="s">
        <v>1286</v>
      </c>
      <c r="B2025" s="226"/>
      <c r="C2025" s="226"/>
      <c r="D2025" s="337">
        <f t="shared" si="421"/>
        <v>51.5</v>
      </c>
      <c r="E2025" s="337">
        <v>0</v>
      </c>
      <c r="F2025" s="337">
        <v>51.5</v>
      </c>
      <c r="G2025" s="337">
        <v>0</v>
      </c>
      <c r="H2025" s="337">
        <v>0</v>
      </c>
      <c r="I2025" s="380">
        <v>0</v>
      </c>
      <c r="J2025" s="337">
        <f t="shared" si="423"/>
        <v>0</v>
      </c>
      <c r="K2025" s="337">
        <v>0</v>
      </c>
      <c r="L2025" s="337">
        <v>0</v>
      </c>
      <c r="M2025" s="337">
        <v>0</v>
      </c>
      <c r="N2025" s="337">
        <v>0</v>
      </c>
      <c r="O2025" s="337">
        <f t="shared" si="422"/>
        <v>0</v>
      </c>
      <c r="P2025" s="337">
        <v>0</v>
      </c>
      <c r="Q2025" s="337">
        <v>0</v>
      </c>
      <c r="R2025" s="337">
        <v>0</v>
      </c>
      <c r="S2025" s="337">
        <v>0</v>
      </c>
      <c r="T2025" s="309">
        <v>0</v>
      </c>
      <c r="U2025" s="309">
        <v>0</v>
      </c>
    </row>
    <row r="2026" spans="1:21" ht="68.25" hidden="1" x14ac:dyDescent="0.25">
      <c r="A2026" s="213" t="s">
        <v>1287</v>
      </c>
      <c r="B2026" s="226"/>
      <c r="C2026" s="226"/>
      <c r="D2026" s="337">
        <f t="shared" si="421"/>
        <v>125</v>
      </c>
      <c r="E2026" s="337">
        <v>0</v>
      </c>
      <c r="F2026" s="337">
        <v>125</v>
      </c>
      <c r="G2026" s="337">
        <v>0</v>
      </c>
      <c r="H2026" s="337">
        <v>0</v>
      </c>
      <c r="I2026" s="337">
        <v>0</v>
      </c>
      <c r="J2026" s="337">
        <f t="shared" si="423"/>
        <v>0</v>
      </c>
      <c r="K2026" s="337">
        <v>0</v>
      </c>
      <c r="L2026" s="337">
        <v>0</v>
      </c>
      <c r="M2026" s="337">
        <v>0</v>
      </c>
      <c r="N2026" s="337">
        <v>0</v>
      </c>
      <c r="O2026" s="337">
        <f t="shared" si="422"/>
        <v>0</v>
      </c>
      <c r="P2026" s="337">
        <v>0</v>
      </c>
      <c r="Q2026" s="337">
        <v>0</v>
      </c>
      <c r="R2026" s="337">
        <v>0</v>
      </c>
      <c r="S2026" s="337">
        <v>0</v>
      </c>
      <c r="T2026" s="309">
        <v>0</v>
      </c>
      <c r="U2026" s="309">
        <v>0</v>
      </c>
    </row>
    <row r="2027" spans="1:21" ht="68.25" hidden="1" x14ac:dyDescent="0.25">
      <c r="A2027" s="395" t="s">
        <v>1288</v>
      </c>
      <c r="B2027" s="226"/>
      <c r="C2027" s="226"/>
      <c r="D2027" s="337">
        <f t="shared" si="421"/>
        <v>500</v>
      </c>
      <c r="E2027" s="337">
        <v>0</v>
      </c>
      <c r="F2027" s="337">
        <v>500</v>
      </c>
      <c r="G2027" s="337">
        <v>0</v>
      </c>
      <c r="H2027" s="337">
        <v>0</v>
      </c>
      <c r="I2027" s="337">
        <v>0</v>
      </c>
      <c r="J2027" s="337">
        <f t="shared" si="423"/>
        <v>0</v>
      </c>
      <c r="K2027" s="337">
        <v>0</v>
      </c>
      <c r="L2027" s="337">
        <v>0</v>
      </c>
      <c r="M2027" s="337">
        <v>0</v>
      </c>
      <c r="N2027" s="337">
        <v>0</v>
      </c>
      <c r="O2027" s="337">
        <f t="shared" si="422"/>
        <v>0</v>
      </c>
      <c r="P2027" s="337">
        <v>0</v>
      </c>
      <c r="Q2027" s="337"/>
      <c r="R2027" s="337">
        <v>0</v>
      </c>
      <c r="S2027" s="337">
        <v>0</v>
      </c>
      <c r="T2027" s="309">
        <v>0</v>
      </c>
      <c r="U2027" s="309">
        <v>0</v>
      </c>
    </row>
    <row r="2028" spans="1:21" ht="124.5" hidden="1" x14ac:dyDescent="0.25">
      <c r="A2028" s="213" t="s">
        <v>1289</v>
      </c>
      <c r="B2028" s="226"/>
      <c r="C2028" s="226"/>
      <c r="D2028" s="337">
        <f t="shared" si="421"/>
        <v>185.4</v>
      </c>
      <c r="E2028" s="337">
        <v>0</v>
      </c>
      <c r="F2028" s="337">
        <v>185.4</v>
      </c>
      <c r="G2028" s="337">
        <v>0</v>
      </c>
      <c r="H2028" s="337">
        <v>0</v>
      </c>
      <c r="I2028" s="337">
        <v>0</v>
      </c>
      <c r="J2028" s="337">
        <f t="shared" si="423"/>
        <v>0</v>
      </c>
      <c r="K2028" s="337">
        <v>0</v>
      </c>
      <c r="L2028" s="337">
        <v>0</v>
      </c>
      <c r="M2028" s="337">
        <v>0</v>
      </c>
      <c r="N2028" s="337">
        <v>0</v>
      </c>
      <c r="O2028" s="337">
        <f t="shared" si="422"/>
        <v>0</v>
      </c>
      <c r="P2028" s="337">
        <v>0</v>
      </c>
      <c r="Q2028" s="337"/>
      <c r="R2028" s="337">
        <v>0</v>
      </c>
      <c r="S2028" s="337">
        <v>0</v>
      </c>
      <c r="T2028" s="309">
        <v>0</v>
      </c>
      <c r="U2028" s="309">
        <v>0</v>
      </c>
    </row>
    <row r="2030" spans="1:21" ht="18.75" x14ac:dyDescent="0.3">
      <c r="A2030" s="450" t="s">
        <v>1302</v>
      </c>
      <c r="B2030" s="450"/>
      <c r="C2030" s="450"/>
      <c r="D2030" s="450"/>
      <c r="E2030" s="450"/>
      <c r="F2030" s="450"/>
      <c r="G2030" s="450"/>
      <c r="H2030" s="450"/>
      <c r="I2030" s="450"/>
      <c r="J2030" s="450"/>
      <c r="K2030" s="450"/>
      <c r="L2030" s="450"/>
      <c r="M2030" s="450"/>
      <c r="N2030" s="450"/>
      <c r="O2030" s="450"/>
      <c r="P2030" s="450"/>
      <c r="Q2030" s="450"/>
      <c r="R2030" s="450"/>
      <c r="S2030" s="450"/>
      <c r="T2030" s="450"/>
      <c r="U2030" s="450"/>
    </row>
    <row r="2031" spans="1:21" x14ac:dyDescent="0.25">
      <c r="A2031" s="452" t="s">
        <v>0</v>
      </c>
      <c r="B2031" s="452" t="s">
        <v>1</v>
      </c>
      <c r="C2031" s="452" t="s">
        <v>2</v>
      </c>
      <c r="D2031" s="452" t="s">
        <v>100</v>
      </c>
      <c r="E2031" s="452"/>
      <c r="F2031" s="452"/>
      <c r="G2031" s="452"/>
      <c r="H2031" s="452"/>
      <c r="I2031" s="452"/>
      <c r="J2031" s="452"/>
      <c r="K2031" s="452"/>
      <c r="L2031" s="452"/>
      <c r="M2031" s="452"/>
      <c r="N2031" s="452"/>
      <c r="O2031" s="452"/>
      <c r="P2031" s="452"/>
      <c r="Q2031" s="452"/>
      <c r="R2031" s="452"/>
      <c r="S2031" s="452"/>
      <c r="T2031" s="453" t="s">
        <v>1291</v>
      </c>
      <c r="U2031" s="452" t="s">
        <v>243</v>
      </c>
    </row>
    <row r="2032" spans="1:21" x14ac:dyDescent="0.25">
      <c r="A2032" s="452"/>
      <c r="B2032" s="452"/>
      <c r="C2032" s="452"/>
      <c r="D2032" s="452" t="s">
        <v>103</v>
      </c>
      <c r="E2032" s="452"/>
      <c r="F2032" s="452"/>
      <c r="G2032" s="452"/>
      <c r="H2032" s="452"/>
      <c r="I2032" s="452" t="s">
        <v>104</v>
      </c>
      <c r="J2032" s="452" t="s">
        <v>8</v>
      </c>
      <c r="K2032" s="452"/>
      <c r="L2032" s="452"/>
      <c r="M2032" s="452"/>
      <c r="N2032" s="452"/>
      <c r="O2032" s="452" t="s">
        <v>9</v>
      </c>
      <c r="P2032" s="452"/>
      <c r="Q2032" s="452"/>
      <c r="R2032" s="452"/>
      <c r="S2032" s="452"/>
      <c r="T2032" s="454"/>
      <c r="U2032" s="452"/>
    </row>
    <row r="2033" spans="1:21" x14ac:dyDescent="0.25">
      <c r="A2033" s="452"/>
      <c r="B2033" s="452"/>
      <c r="C2033" s="452"/>
      <c r="D2033" s="452" t="s">
        <v>105</v>
      </c>
      <c r="E2033" s="452" t="s">
        <v>11</v>
      </c>
      <c r="F2033" s="452"/>
      <c r="G2033" s="452"/>
      <c r="H2033" s="452"/>
      <c r="I2033" s="452"/>
      <c r="J2033" s="452" t="s">
        <v>105</v>
      </c>
      <c r="K2033" s="452" t="s">
        <v>11</v>
      </c>
      <c r="L2033" s="452"/>
      <c r="M2033" s="452"/>
      <c r="N2033" s="452"/>
      <c r="O2033" s="452" t="s">
        <v>105</v>
      </c>
      <c r="P2033" s="452" t="s">
        <v>11</v>
      </c>
      <c r="Q2033" s="452"/>
      <c r="R2033" s="452"/>
      <c r="S2033" s="452"/>
      <c r="T2033" s="454"/>
      <c r="U2033" s="452"/>
    </row>
    <row r="2034" spans="1:21" ht="130.5" customHeight="1" x14ac:dyDescent="0.25">
      <c r="A2034" s="452"/>
      <c r="B2034" s="452"/>
      <c r="C2034" s="452"/>
      <c r="D2034" s="452"/>
      <c r="E2034" s="404" t="s">
        <v>106</v>
      </c>
      <c r="F2034" s="404" t="s">
        <v>13</v>
      </c>
      <c r="G2034" s="404" t="s">
        <v>14</v>
      </c>
      <c r="H2034" s="404" t="s">
        <v>107</v>
      </c>
      <c r="I2034" s="452"/>
      <c r="J2034" s="452"/>
      <c r="K2034" s="404" t="s">
        <v>106</v>
      </c>
      <c r="L2034" s="404" t="s">
        <v>13</v>
      </c>
      <c r="M2034" s="404" t="s">
        <v>14</v>
      </c>
      <c r="N2034" s="404" t="s">
        <v>107</v>
      </c>
      <c r="O2034" s="452"/>
      <c r="P2034" s="404" t="s">
        <v>106</v>
      </c>
      <c r="Q2034" s="404" t="s">
        <v>13</v>
      </c>
      <c r="R2034" s="404" t="s">
        <v>14</v>
      </c>
      <c r="S2034" s="404" t="s">
        <v>107</v>
      </c>
      <c r="T2034" s="455"/>
      <c r="U2034" s="452"/>
    </row>
    <row r="2035" spans="1:21" x14ac:dyDescent="0.25">
      <c r="A2035" s="404">
        <v>1</v>
      </c>
      <c r="B2035" s="404">
        <v>2</v>
      </c>
      <c r="C2035" s="404">
        <v>3</v>
      </c>
      <c r="D2035" s="404">
        <v>4</v>
      </c>
      <c r="E2035" s="404">
        <v>5</v>
      </c>
      <c r="F2035" s="404">
        <v>6</v>
      </c>
      <c r="G2035" s="404">
        <v>7</v>
      </c>
      <c r="H2035" s="404">
        <v>8</v>
      </c>
      <c r="I2035" s="404">
        <v>9</v>
      </c>
      <c r="J2035" s="404">
        <v>10</v>
      </c>
      <c r="K2035" s="404">
        <v>11</v>
      </c>
      <c r="L2035" s="404">
        <v>12</v>
      </c>
      <c r="M2035" s="404">
        <v>13</v>
      </c>
      <c r="N2035" s="404">
        <v>14</v>
      </c>
      <c r="O2035" s="404">
        <v>15</v>
      </c>
      <c r="P2035" s="404">
        <v>16</v>
      </c>
      <c r="Q2035" s="404">
        <v>17</v>
      </c>
      <c r="R2035" s="404">
        <v>18</v>
      </c>
      <c r="S2035" s="404">
        <v>19</v>
      </c>
      <c r="T2035" s="404">
        <v>20</v>
      </c>
      <c r="U2035" s="404">
        <v>21</v>
      </c>
    </row>
    <row r="2036" spans="1:21" x14ac:dyDescent="0.25">
      <c r="A2036" s="451" t="s">
        <v>1327</v>
      </c>
      <c r="B2036" s="451"/>
      <c r="C2036" s="451"/>
      <c r="D2036" s="451"/>
      <c r="E2036" s="451"/>
      <c r="F2036" s="451"/>
      <c r="G2036" s="451"/>
      <c r="H2036" s="451"/>
      <c r="I2036" s="451"/>
      <c r="J2036" s="451"/>
      <c r="K2036" s="451"/>
      <c r="L2036" s="451"/>
      <c r="M2036" s="451"/>
      <c r="N2036" s="451"/>
      <c r="O2036" s="451"/>
      <c r="P2036" s="451"/>
      <c r="Q2036" s="451"/>
      <c r="R2036" s="451"/>
      <c r="S2036" s="451"/>
      <c r="T2036" s="451"/>
      <c r="U2036" s="451"/>
    </row>
    <row r="2037" spans="1:21" x14ac:dyDescent="0.25">
      <c r="A2037" s="402" t="s">
        <v>109</v>
      </c>
      <c r="B2037" s="416">
        <v>2015</v>
      </c>
      <c r="C2037" s="416">
        <v>2017</v>
      </c>
      <c r="D2037" s="413">
        <v>127376.6</v>
      </c>
      <c r="E2037" s="413"/>
      <c r="F2037" s="413">
        <v>127376.6</v>
      </c>
      <c r="G2037" s="413"/>
      <c r="H2037" s="413"/>
      <c r="I2037" s="413">
        <v>23099.4</v>
      </c>
      <c r="J2037" s="413">
        <v>19845.800000000003</v>
      </c>
      <c r="K2037" s="413"/>
      <c r="L2037" s="413">
        <v>19845.800000000003</v>
      </c>
      <c r="M2037" s="413"/>
      <c r="N2037" s="413"/>
      <c r="O2037" s="413">
        <v>19845.800000000003</v>
      </c>
      <c r="P2037" s="413"/>
      <c r="Q2037" s="413">
        <v>19845.800000000003</v>
      </c>
      <c r="R2037" s="413"/>
      <c r="S2037" s="413"/>
      <c r="T2037" s="411">
        <v>85.914785665428539</v>
      </c>
      <c r="U2037" s="414">
        <v>100</v>
      </c>
    </row>
    <row r="2038" spans="1:21" x14ac:dyDescent="0.25">
      <c r="A2038" s="456" t="s">
        <v>1328</v>
      </c>
      <c r="B2038" s="457"/>
      <c r="C2038" s="457"/>
      <c r="D2038" s="457"/>
      <c r="E2038" s="457"/>
      <c r="F2038" s="457"/>
      <c r="G2038" s="457"/>
      <c r="H2038" s="457"/>
      <c r="I2038" s="457"/>
      <c r="J2038" s="457"/>
      <c r="K2038" s="457"/>
      <c r="L2038" s="457"/>
      <c r="M2038" s="457"/>
      <c r="N2038" s="457"/>
      <c r="O2038" s="457"/>
      <c r="P2038" s="457"/>
      <c r="Q2038" s="457"/>
      <c r="R2038" s="457"/>
      <c r="S2038" s="457"/>
      <c r="T2038" s="457"/>
      <c r="U2038" s="458"/>
    </row>
    <row r="2039" spans="1:21" x14ac:dyDescent="0.25">
      <c r="A2039" s="456" t="s">
        <v>1329</v>
      </c>
      <c r="B2039" s="457"/>
      <c r="C2039" s="457"/>
      <c r="D2039" s="457"/>
      <c r="E2039" s="457"/>
      <c r="F2039" s="457"/>
      <c r="G2039" s="457"/>
      <c r="H2039" s="457"/>
      <c r="I2039" s="457"/>
      <c r="J2039" s="457"/>
      <c r="K2039" s="457"/>
      <c r="L2039" s="457"/>
      <c r="M2039" s="457"/>
      <c r="N2039" s="457"/>
      <c r="O2039" s="457"/>
      <c r="P2039" s="457"/>
      <c r="Q2039" s="457"/>
      <c r="R2039" s="457"/>
      <c r="S2039" s="457"/>
      <c r="T2039" s="457"/>
      <c r="U2039" s="458"/>
    </row>
    <row r="2040" spans="1:21" x14ac:dyDescent="0.25">
      <c r="A2040" s="451" t="s">
        <v>1330</v>
      </c>
      <c r="B2040" s="451"/>
      <c r="C2040" s="451"/>
      <c r="D2040" s="451"/>
      <c r="E2040" s="451"/>
      <c r="F2040" s="451"/>
      <c r="G2040" s="451"/>
      <c r="H2040" s="451"/>
      <c r="I2040" s="451"/>
      <c r="J2040" s="451"/>
      <c r="K2040" s="451"/>
      <c r="L2040" s="451"/>
      <c r="M2040" s="451"/>
      <c r="N2040" s="451"/>
      <c r="O2040" s="451"/>
      <c r="P2040" s="451"/>
      <c r="Q2040" s="451"/>
      <c r="R2040" s="451"/>
      <c r="S2040" s="451"/>
      <c r="T2040" s="451"/>
      <c r="U2040" s="451"/>
    </row>
    <row r="2041" spans="1:21" x14ac:dyDescent="0.25">
      <c r="A2041" s="402" t="s">
        <v>109</v>
      </c>
      <c r="B2041" s="416">
        <v>2015</v>
      </c>
      <c r="C2041" s="416">
        <v>2017</v>
      </c>
      <c r="D2041" s="413">
        <v>12670.5</v>
      </c>
      <c r="E2041" s="416"/>
      <c r="F2041" s="413">
        <v>12670.5</v>
      </c>
      <c r="G2041" s="416"/>
      <c r="H2041" s="416"/>
      <c r="I2041" s="413">
        <v>2931</v>
      </c>
      <c r="J2041" s="413">
        <v>2555.4</v>
      </c>
      <c r="K2041" s="413"/>
      <c r="L2041" s="413">
        <v>2555.4</v>
      </c>
      <c r="M2041" s="413"/>
      <c r="N2041" s="413"/>
      <c r="O2041" s="413">
        <v>2555.4</v>
      </c>
      <c r="P2041" s="413"/>
      <c r="Q2041" s="413">
        <v>2555.4</v>
      </c>
      <c r="R2041" s="413"/>
      <c r="S2041" s="413"/>
      <c r="T2041" s="411">
        <v>87.185261003070622</v>
      </c>
      <c r="U2041" s="414">
        <v>100</v>
      </c>
    </row>
    <row r="2042" spans="1:21" x14ac:dyDescent="0.25">
      <c r="A2042" s="456" t="s">
        <v>1328</v>
      </c>
      <c r="B2042" s="457"/>
      <c r="C2042" s="457"/>
      <c r="D2042" s="457"/>
      <c r="E2042" s="457"/>
      <c r="F2042" s="457"/>
      <c r="G2042" s="457"/>
      <c r="H2042" s="457"/>
      <c r="I2042" s="457"/>
      <c r="J2042" s="457"/>
      <c r="K2042" s="457"/>
      <c r="L2042" s="457"/>
      <c r="M2042" s="457"/>
      <c r="N2042" s="457"/>
      <c r="O2042" s="457"/>
      <c r="P2042" s="457"/>
      <c r="Q2042" s="457"/>
      <c r="R2042" s="457"/>
      <c r="S2042" s="457"/>
      <c r="T2042" s="457"/>
      <c r="U2042" s="458"/>
    </row>
    <row r="2043" spans="1:21" x14ac:dyDescent="0.25">
      <c r="A2043" s="451" t="s">
        <v>1331</v>
      </c>
      <c r="B2043" s="451"/>
      <c r="C2043" s="451"/>
      <c r="D2043" s="451"/>
      <c r="E2043" s="451"/>
      <c r="F2043" s="451"/>
      <c r="G2043" s="451"/>
      <c r="H2043" s="451"/>
      <c r="I2043" s="451"/>
      <c r="J2043" s="451"/>
      <c r="K2043" s="451"/>
      <c r="L2043" s="451"/>
      <c r="M2043" s="451"/>
      <c r="N2043" s="451"/>
      <c r="O2043" s="451"/>
      <c r="P2043" s="451"/>
      <c r="Q2043" s="451"/>
      <c r="R2043" s="451"/>
      <c r="S2043" s="451"/>
      <c r="T2043" s="451"/>
      <c r="U2043" s="403"/>
    </row>
    <row r="2044" spans="1:21" x14ac:dyDescent="0.25">
      <c r="A2044" s="403" t="s">
        <v>109</v>
      </c>
      <c r="B2044" s="407">
        <v>2015</v>
      </c>
      <c r="C2044" s="407">
        <v>2017</v>
      </c>
      <c r="D2044" s="405">
        <v>114706.1</v>
      </c>
      <c r="E2044" s="407"/>
      <c r="F2044" s="405">
        <v>114706.1</v>
      </c>
      <c r="G2044" s="407"/>
      <c r="H2044" s="407"/>
      <c r="I2044" s="405">
        <v>20168.400000000001</v>
      </c>
      <c r="J2044" s="405">
        <v>17290.400000000001</v>
      </c>
      <c r="K2044" s="405"/>
      <c r="L2044" s="405">
        <v>17290.400000000001</v>
      </c>
      <c r="M2044" s="407"/>
      <c r="N2044" s="407"/>
      <c r="O2044" s="405">
        <v>17290.400000000001</v>
      </c>
      <c r="P2044" s="407"/>
      <c r="Q2044" s="405">
        <v>17290.400000000001</v>
      </c>
      <c r="R2044" s="407"/>
      <c r="S2044" s="407"/>
      <c r="T2044" s="411">
        <v>85.730152119156699</v>
      </c>
      <c r="U2044" s="411">
        <v>100</v>
      </c>
    </row>
    <row r="2045" spans="1:21" hidden="1" x14ac:dyDescent="0.25">
      <c r="A2045" s="456" t="s">
        <v>1292</v>
      </c>
      <c r="B2045" s="457"/>
      <c r="C2045" s="457"/>
      <c r="D2045" s="457"/>
      <c r="E2045" s="457"/>
      <c r="F2045" s="457"/>
      <c r="G2045" s="457"/>
      <c r="H2045" s="457"/>
      <c r="I2045" s="457"/>
      <c r="J2045" s="457"/>
      <c r="K2045" s="457"/>
      <c r="L2045" s="457"/>
      <c r="M2045" s="457"/>
      <c r="N2045" s="457"/>
      <c r="O2045" s="457"/>
      <c r="P2045" s="457"/>
      <c r="Q2045" s="457"/>
      <c r="R2045" s="457"/>
      <c r="S2045" s="457"/>
      <c r="T2045" s="457"/>
      <c r="U2045" s="458"/>
    </row>
    <row r="2046" spans="1:21" hidden="1" x14ac:dyDescent="0.25">
      <c r="A2046" s="396" t="s">
        <v>1293</v>
      </c>
      <c r="B2046" s="396"/>
      <c r="C2046" s="396"/>
      <c r="D2046" s="396"/>
      <c r="E2046" s="396"/>
      <c r="F2046" s="396"/>
      <c r="G2046" s="396"/>
      <c r="H2046" s="396"/>
      <c r="I2046" s="396"/>
      <c r="J2046" s="396"/>
      <c r="K2046" s="396"/>
      <c r="L2046" s="396"/>
      <c r="M2046" s="396"/>
      <c r="N2046" s="396"/>
      <c r="O2046" s="396"/>
      <c r="P2046" s="396"/>
      <c r="Q2046" s="396"/>
      <c r="R2046" s="396"/>
      <c r="S2046" s="396"/>
      <c r="T2046" s="396"/>
      <c r="U2046" s="396"/>
    </row>
    <row r="2047" spans="1:21" hidden="1" x14ac:dyDescent="0.25">
      <c r="A2047" s="451" t="s">
        <v>1294</v>
      </c>
      <c r="B2047" s="451"/>
      <c r="C2047" s="451"/>
      <c r="D2047" s="451"/>
      <c r="E2047" s="451"/>
      <c r="F2047" s="451"/>
      <c r="G2047" s="451"/>
      <c r="H2047" s="451"/>
      <c r="I2047" s="451"/>
      <c r="J2047" s="451"/>
      <c r="K2047" s="451"/>
      <c r="L2047" s="451"/>
      <c r="M2047" s="451"/>
      <c r="N2047" s="451"/>
      <c r="O2047" s="451"/>
      <c r="P2047" s="451"/>
      <c r="Q2047" s="451"/>
      <c r="R2047" s="451"/>
      <c r="S2047" s="451"/>
      <c r="T2047" s="451"/>
      <c r="U2047" s="451"/>
    </row>
    <row r="2048" spans="1:21" hidden="1" x14ac:dyDescent="0.25">
      <c r="A2048" s="396" t="s">
        <v>109</v>
      </c>
      <c r="B2048" s="397">
        <v>2015</v>
      </c>
      <c r="C2048" s="397">
        <v>2017</v>
      </c>
      <c r="D2048" s="398">
        <v>5165.2</v>
      </c>
      <c r="E2048" s="397"/>
      <c r="F2048" s="398">
        <v>5165.2</v>
      </c>
      <c r="G2048" s="397"/>
      <c r="H2048" s="397"/>
      <c r="I2048" s="397">
        <v>226.4</v>
      </c>
      <c r="J2048" s="397">
        <v>226.4</v>
      </c>
      <c r="K2048" s="397"/>
      <c r="L2048" s="397">
        <v>226.4</v>
      </c>
      <c r="M2048" s="397"/>
      <c r="N2048" s="397"/>
      <c r="O2048" s="397">
        <v>226.4</v>
      </c>
      <c r="P2048" s="397"/>
      <c r="Q2048" s="397">
        <v>226.4</v>
      </c>
      <c r="R2048" s="397"/>
      <c r="S2048" s="397"/>
      <c r="T2048" s="401">
        <v>100</v>
      </c>
      <c r="U2048" s="401">
        <v>100</v>
      </c>
    </row>
    <row r="2049" spans="1:21" hidden="1" x14ac:dyDescent="0.25">
      <c r="A2049" s="396" t="s">
        <v>1293</v>
      </c>
      <c r="B2049" s="396"/>
      <c r="C2049" s="396"/>
      <c r="D2049" s="396"/>
      <c r="E2049" s="396"/>
      <c r="F2049" s="396"/>
      <c r="G2049" s="396"/>
      <c r="H2049" s="396"/>
      <c r="I2049" s="396"/>
      <c r="J2049" s="396"/>
      <c r="K2049" s="396"/>
      <c r="L2049" s="396"/>
      <c r="M2049" s="396"/>
      <c r="N2049" s="396"/>
      <c r="O2049" s="396"/>
      <c r="P2049" s="396"/>
      <c r="Q2049" s="396"/>
      <c r="R2049" s="396"/>
      <c r="S2049" s="396"/>
      <c r="T2049" s="396"/>
      <c r="U2049" s="396"/>
    </row>
    <row r="2050" spans="1:21" hidden="1" x14ac:dyDescent="0.25">
      <c r="A2050" s="396" t="s">
        <v>1295</v>
      </c>
      <c r="B2050" s="396"/>
      <c r="C2050" s="396"/>
      <c r="D2050" s="396"/>
      <c r="E2050" s="396"/>
      <c r="F2050" s="396"/>
      <c r="G2050" s="396"/>
      <c r="H2050" s="396"/>
      <c r="I2050" s="396"/>
      <c r="J2050" s="396"/>
      <c r="K2050" s="396"/>
      <c r="L2050" s="396"/>
      <c r="M2050" s="396"/>
      <c r="N2050" s="396"/>
      <c r="O2050" s="396"/>
      <c r="P2050" s="396"/>
      <c r="Q2050" s="396"/>
      <c r="R2050" s="396"/>
      <c r="S2050" s="396"/>
      <c r="T2050" s="396"/>
      <c r="U2050" s="396"/>
    </row>
    <row r="2051" spans="1:21" hidden="1" x14ac:dyDescent="0.25">
      <c r="A2051" s="451" t="s">
        <v>1296</v>
      </c>
      <c r="B2051" s="451"/>
      <c r="C2051" s="451"/>
      <c r="D2051" s="451"/>
      <c r="E2051" s="451"/>
      <c r="F2051" s="451"/>
      <c r="G2051" s="451"/>
      <c r="H2051" s="451"/>
      <c r="I2051" s="451"/>
      <c r="J2051" s="451"/>
      <c r="K2051" s="451"/>
      <c r="L2051" s="451"/>
      <c r="M2051" s="451"/>
      <c r="N2051" s="451"/>
      <c r="O2051" s="451"/>
      <c r="P2051" s="451"/>
      <c r="Q2051" s="451"/>
      <c r="R2051" s="451"/>
      <c r="S2051" s="451"/>
      <c r="T2051" s="451"/>
      <c r="U2051" s="451"/>
    </row>
    <row r="2052" spans="1:21" hidden="1" x14ac:dyDescent="0.25">
      <c r="A2052" s="396" t="s">
        <v>109</v>
      </c>
      <c r="B2052" s="397">
        <v>2015</v>
      </c>
      <c r="C2052" s="397">
        <v>2017</v>
      </c>
      <c r="D2052" s="398">
        <v>62313.1</v>
      </c>
      <c r="E2052" s="396"/>
      <c r="F2052" s="398">
        <v>62313.1</v>
      </c>
      <c r="G2052" s="396"/>
      <c r="H2052" s="396"/>
      <c r="I2052" s="399">
        <v>15599.199999999999</v>
      </c>
      <c r="J2052" s="399">
        <v>12721.2</v>
      </c>
      <c r="K2052" s="396"/>
      <c r="L2052" s="399">
        <v>12721.2</v>
      </c>
      <c r="M2052" s="396"/>
      <c r="N2052" s="396"/>
      <c r="O2052" s="399">
        <v>12721.2</v>
      </c>
      <c r="P2052" s="396"/>
      <c r="Q2052" s="399">
        <v>12721.2</v>
      </c>
      <c r="R2052" s="396"/>
      <c r="S2052" s="396"/>
      <c r="T2052" s="401">
        <v>81.550335914662298</v>
      </c>
      <c r="U2052" s="401">
        <v>100</v>
      </c>
    </row>
    <row r="2053" spans="1:21" hidden="1" x14ac:dyDescent="0.25">
      <c r="A2053" s="396" t="s">
        <v>1293</v>
      </c>
      <c r="B2053" s="396"/>
      <c r="C2053" s="396"/>
      <c r="D2053" s="396"/>
      <c r="E2053" s="396"/>
      <c r="F2053" s="396"/>
      <c r="G2053" s="396"/>
      <c r="H2053" s="396"/>
      <c r="I2053" s="396"/>
      <c r="J2053" s="396"/>
      <c r="K2053" s="396"/>
      <c r="L2053" s="396"/>
      <c r="M2053" s="396"/>
      <c r="N2053" s="396"/>
      <c r="O2053" s="396"/>
      <c r="P2053" s="396"/>
      <c r="Q2053" s="396"/>
      <c r="R2053" s="396"/>
      <c r="S2053" s="396"/>
      <c r="T2053" s="396"/>
      <c r="U2053" s="396"/>
    </row>
    <row r="2054" spans="1:21" hidden="1" x14ac:dyDescent="0.25">
      <c r="A2054" s="396" t="s">
        <v>1295</v>
      </c>
      <c r="B2054" s="396"/>
      <c r="C2054" s="396"/>
      <c r="D2054" s="396"/>
      <c r="E2054" s="396"/>
      <c r="F2054" s="396"/>
      <c r="G2054" s="396"/>
      <c r="H2054" s="396"/>
      <c r="I2054" s="396"/>
      <c r="J2054" s="396"/>
      <c r="K2054" s="396"/>
      <c r="L2054" s="396"/>
      <c r="M2054" s="396"/>
      <c r="N2054" s="396"/>
      <c r="O2054" s="396"/>
      <c r="P2054" s="396"/>
      <c r="Q2054" s="396"/>
      <c r="R2054" s="396"/>
      <c r="S2054" s="396"/>
      <c r="T2054" s="396"/>
      <c r="U2054" s="396"/>
    </row>
    <row r="2055" spans="1:21" hidden="1" x14ac:dyDescent="0.25">
      <c r="A2055" s="451" t="s">
        <v>1297</v>
      </c>
      <c r="B2055" s="451"/>
      <c r="C2055" s="451"/>
      <c r="D2055" s="451"/>
      <c r="E2055" s="451"/>
      <c r="F2055" s="451"/>
      <c r="G2055" s="451"/>
      <c r="H2055" s="451"/>
      <c r="I2055" s="451"/>
      <c r="J2055" s="451"/>
      <c r="K2055" s="451"/>
      <c r="L2055" s="451"/>
      <c r="M2055" s="451"/>
      <c r="N2055" s="451"/>
      <c r="O2055" s="451"/>
      <c r="P2055" s="451"/>
      <c r="Q2055" s="451"/>
      <c r="R2055" s="451"/>
      <c r="S2055" s="451"/>
      <c r="T2055" s="451"/>
      <c r="U2055" s="451"/>
    </row>
    <row r="2056" spans="1:21" hidden="1" x14ac:dyDescent="0.25">
      <c r="A2056" s="396" t="s">
        <v>109</v>
      </c>
      <c r="B2056" s="397">
        <v>2015</v>
      </c>
      <c r="C2056" s="397">
        <v>2017</v>
      </c>
      <c r="D2056" s="398">
        <v>11635.5</v>
      </c>
      <c r="E2056" s="397"/>
      <c r="F2056" s="398">
        <v>11635.5</v>
      </c>
      <c r="G2056" s="397"/>
      <c r="H2056" s="397"/>
      <c r="I2056" s="400">
        <v>2215</v>
      </c>
      <c r="J2056" s="400">
        <v>2215</v>
      </c>
      <c r="K2056" s="397"/>
      <c r="L2056" s="400">
        <v>2215</v>
      </c>
      <c r="M2056" s="397"/>
      <c r="N2056" s="397"/>
      <c r="O2056" s="400">
        <v>2215</v>
      </c>
      <c r="P2056" s="397"/>
      <c r="Q2056" s="400">
        <v>2215</v>
      </c>
      <c r="R2056" s="397"/>
      <c r="S2056" s="397"/>
      <c r="T2056" s="401">
        <v>100</v>
      </c>
      <c r="U2056" s="401">
        <v>100</v>
      </c>
    </row>
    <row r="2057" spans="1:21" hidden="1" x14ac:dyDescent="0.25">
      <c r="A2057" s="396" t="s">
        <v>1293</v>
      </c>
      <c r="B2057" s="396"/>
      <c r="C2057" s="396"/>
      <c r="D2057" s="396"/>
      <c r="E2057" s="396"/>
      <c r="F2057" s="396"/>
      <c r="G2057" s="396"/>
      <c r="H2057" s="396"/>
      <c r="I2057" s="396"/>
      <c r="J2057" s="396"/>
      <c r="K2057" s="396"/>
      <c r="L2057" s="396"/>
      <c r="M2057" s="396"/>
      <c r="N2057" s="396"/>
      <c r="O2057" s="396"/>
      <c r="P2057" s="396"/>
      <c r="Q2057" s="396"/>
      <c r="R2057" s="396"/>
      <c r="S2057" s="396"/>
      <c r="T2057" s="396"/>
      <c r="U2057" s="396"/>
    </row>
    <row r="2058" spans="1:21" hidden="1" x14ac:dyDescent="0.25">
      <c r="A2058" s="396" t="s">
        <v>1295</v>
      </c>
      <c r="B2058" s="396"/>
      <c r="C2058" s="396"/>
      <c r="D2058" s="396"/>
      <c r="E2058" s="396"/>
      <c r="F2058" s="396"/>
      <c r="G2058" s="396"/>
      <c r="H2058" s="396"/>
      <c r="I2058" s="396"/>
      <c r="J2058" s="396"/>
      <c r="K2058" s="396"/>
      <c r="L2058" s="396"/>
      <c r="M2058" s="396"/>
      <c r="N2058" s="396"/>
      <c r="O2058" s="396"/>
      <c r="P2058" s="396"/>
      <c r="Q2058" s="396"/>
      <c r="R2058" s="396"/>
      <c r="S2058" s="396"/>
      <c r="T2058" s="396"/>
      <c r="U2058" s="396"/>
    </row>
    <row r="2059" spans="1:21" hidden="1" x14ac:dyDescent="0.25">
      <c r="A2059" s="451" t="s">
        <v>1298</v>
      </c>
      <c r="B2059" s="451"/>
      <c r="C2059" s="451"/>
      <c r="D2059" s="451"/>
      <c r="E2059" s="451"/>
      <c r="F2059" s="451"/>
      <c r="G2059" s="451"/>
      <c r="H2059" s="451"/>
      <c r="I2059" s="451"/>
      <c r="J2059" s="451"/>
      <c r="K2059" s="451"/>
      <c r="L2059" s="451"/>
      <c r="M2059" s="451"/>
      <c r="N2059" s="451"/>
      <c r="O2059" s="451"/>
      <c r="P2059" s="451"/>
      <c r="Q2059" s="451"/>
      <c r="R2059" s="451"/>
      <c r="S2059" s="451"/>
      <c r="T2059" s="451"/>
      <c r="U2059" s="451"/>
    </row>
    <row r="2060" spans="1:21" hidden="1" x14ac:dyDescent="0.25">
      <c r="A2060" s="396" t="s">
        <v>109</v>
      </c>
      <c r="B2060" s="397">
        <v>2015</v>
      </c>
      <c r="C2060" s="397">
        <v>2017</v>
      </c>
      <c r="D2060" s="398">
        <v>7317.8</v>
      </c>
      <c r="E2060" s="397"/>
      <c r="F2060" s="398">
        <v>7317.8</v>
      </c>
      <c r="G2060" s="397"/>
      <c r="H2060" s="397"/>
      <c r="I2060" s="400">
        <v>489.3</v>
      </c>
      <c r="J2060" s="400">
        <v>489.3</v>
      </c>
      <c r="K2060" s="397"/>
      <c r="L2060" s="400">
        <v>489.3</v>
      </c>
      <c r="M2060" s="397"/>
      <c r="N2060" s="397"/>
      <c r="O2060" s="397">
        <v>489.3</v>
      </c>
      <c r="P2060" s="397"/>
      <c r="Q2060" s="397">
        <v>489.3</v>
      </c>
      <c r="R2060" s="397"/>
      <c r="S2060" s="397"/>
      <c r="T2060" s="401">
        <v>100</v>
      </c>
      <c r="U2060" s="401">
        <v>100</v>
      </c>
    </row>
    <row r="2061" spans="1:21" hidden="1" x14ac:dyDescent="0.25">
      <c r="A2061" s="396" t="s">
        <v>1293</v>
      </c>
      <c r="B2061" s="396"/>
      <c r="C2061" s="396"/>
      <c r="D2061" s="396"/>
      <c r="E2061" s="396"/>
      <c r="F2061" s="396"/>
      <c r="G2061" s="396"/>
      <c r="H2061" s="396"/>
      <c r="I2061" s="396"/>
      <c r="J2061" s="396"/>
      <c r="K2061" s="396"/>
      <c r="L2061" s="396"/>
      <c r="M2061" s="396"/>
      <c r="N2061" s="396"/>
      <c r="O2061" s="396"/>
      <c r="P2061" s="396"/>
      <c r="Q2061" s="396"/>
      <c r="R2061" s="396"/>
      <c r="S2061" s="396"/>
      <c r="T2061" s="396"/>
      <c r="U2061" s="396"/>
    </row>
    <row r="2062" spans="1:21" hidden="1" x14ac:dyDescent="0.25">
      <c r="A2062" s="396" t="s">
        <v>1295</v>
      </c>
      <c r="B2062" s="396"/>
      <c r="C2062" s="396"/>
      <c r="D2062" s="396"/>
      <c r="E2062" s="396"/>
      <c r="F2062" s="396"/>
      <c r="G2062" s="396"/>
      <c r="H2062" s="396"/>
      <c r="I2062" s="396"/>
      <c r="J2062" s="396"/>
      <c r="K2062" s="396"/>
      <c r="L2062" s="396"/>
      <c r="M2062" s="396"/>
      <c r="N2062" s="396"/>
      <c r="O2062" s="396"/>
      <c r="P2062" s="396"/>
      <c r="Q2062" s="396"/>
      <c r="R2062" s="396"/>
      <c r="S2062" s="396"/>
      <c r="T2062" s="396"/>
      <c r="U2062" s="396"/>
    </row>
    <row r="2063" spans="1:21" hidden="1" x14ac:dyDescent="0.25">
      <c r="A2063" s="451" t="s">
        <v>1299</v>
      </c>
      <c r="B2063" s="451"/>
      <c r="C2063" s="451"/>
      <c r="D2063" s="451"/>
      <c r="E2063" s="451"/>
      <c r="F2063" s="451"/>
      <c r="G2063" s="451"/>
      <c r="H2063" s="451"/>
      <c r="I2063" s="451"/>
      <c r="J2063" s="451"/>
      <c r="K2063" s="451"/>
      <c r="L2063" s="451"/>
      <c r="M2063" s="451"/>
      <c r="N2063" s="451"/>
      <c r="O2063" s="451"/>
      <c r="P2063" s="451"/>
      <c r="Q2063" s="451"/>
      <c r="R2063" s="451"/>
      <c r="S2063" s="451"/>
      <c r="T2063" s="451"/>
      <c r="U2063" s="451"/>
    </row>
    <row r="2064" spans="1:21" hidden="1" x14ac:dyDescent="0.25">
      <c r="A2064" s="396" t="s">
        <v>109</v>
      </c>
      <c r="B2064" s="397">
        <v>2015</v>
      </c>
      <c r="C2064" s="397">
        <v>2017</v>
      </c>
      <c r="D2064" s="397">
        <v>580.20000000000005</v>
      </c>
      <c r="E2064" s="397"/>
      <c r="F2064" s="397">
        <v>580.20000000000005</v>
      </c>
      <c r="G2064" s="397"/>
      <c r="H2064" s="397"/>
      <c r="I2064" s="397">
        <v>190.9</v>
      </c>
      <c r="J2064" s="397">
        <v>190.9</v>
      </c>
      <c r="K2064" s="397"/>
      <c r="L2064" s="397">
        <v>190.9</v>
      </c>
      <c r="M2064" s="397"/>
      <c r="N2064" s="397"/>
      <c r="O2064" s="397">
        <v>190.9</v>
      </c>
      <c r="P2064" s="397"/>
      <c r="Q2064" s="397">
        <v>190.9</v>
      </c>
      <c r="R2064" s="397"/>
      <c r="S2064" s="397"/>
      <c r="T2064" s="401">
        <v>100</v>
      </c>
      <c r="U2064" s="401">
        <v>100</v>
      </c>
    </row>
    <row r="2065" spans="1:21" hidden="1" x14ac:dyDescent="0.25">
      <c r="A2065" s="396" t="s">
        <v>1293</v>
      </c>
      <c r="B2065" s="396"/>
      <c r="C2065" s="396"/>
      <c r="D2065" s="396"/>
      <c r="E2065" s="396"/>
      <c r="F2065" s="396"/>
      <c r="G2065" s="396"/>
      <c r="H2065" s="396"/>
      <c r="I2065" s="396"/>
      <c r="J2065" s="396"/>
      <c r="K2065" s="396"/>
      <c r="L2065" s="396"/>
      <c r="M2065" s="396"/>
      <c r="N2065" s="396"/>
      <c r="O2065" s="396"/>
      <c r="P2065" s="396"/>
      <c r="Q2065" s="396"/>
      <c r="R2065" s="396"/>
      <c r="S2065" s="396"/>
      <c r="T2065" s="396"/>
      <c r="U2065" s="396"/>
    </row>
    <row r="2066" spans="1:21" hidden="1" x14ac:dyDescent="0.25">
      <c r="A2066" s="396" t="s">
        <v>1295</v>
      </c>
      <c r="B2066" s="396"/>
      <c r="C2066" s="396"/>
      <c r="D2066" s="396"/>
      <c r="E2066" s="396"/>
      <c r="F2066" s="396"/>
      <c r="G2066" s="396"/>
      <c r="H2066" s="396"/>
      <c r="I2066" s="396"/>
      <c r="J2066" s="396"/>
      <c r="K2066" s="396"/>
      <c r="L2066" s="396"/>
      <c r="M2066" s="396"/>
      <c r="N2066" s="396"/>
      <c r="O2066" s="396"/>
      <c r="P2066" s="396"/>
      <c r="Q2066" s="396"/>
      <c r="R2066" s="396"/>
      <c r="S2066" s="396"/>
      <c r="T2066" s="396"/>
      <c r="U2066" s="396"/>
    </row>
    <row r="2067" spans="1:21" hidden="1" x14ac:dyDescent="0.25">
      <c r="A2067" s="451" t="s">
        <v>1300</v>
      </c>
      <c r="B2067" s="451"/>
      <c r="C2067" s="451"/>
      <c r="D2067" s="451"/>
      <c r="E2067" s="451"/>
      <c r="F2067" s="451"/>
      <c r="G2067" s="451"/>
      <c r="H2067" s="451"/>
      <c r="I2067" s="451"/>
      <c r="J2067" s="451"/>
      <c r="K2067" s="451"/>
      <c r="L2067" s="451"/>
      <c r="M2067" s="451"/>
      <c r="N2067" s="451"/>
      <c r="O2067" s="451"/>
      <c r="P2067" s="451"/>
      <c r="Q2067" s="451"/>
      <c r="R2067" s="451"/>
      <c r="S2067" s="451"/>
      <c r="T2067" s="451"/>
      <c r="U2067" s="451"/>
    </row>
    <row r="2068" spans="1:21" hidden="1" x14ac:dyDescent="0.25">
      <c r="A2068" s="396" t="s">
        <v>109</v>
      </c>
      <c r="B2068" s="397">
        <v>2015</v>
      </c>
      <c r="C2068" s="397">
        <v>2017</v>
      </c>
      <c r="D2068" s="398">
        <v>11474.6</v>
      </c>
      <c r="E2068" s="397"/>
      <c r="F2068" s="398">
        <v>11474.6</v>
      </c>
      <c r="G2068" s="397"/>
      <c r="H2068" s="397"/>
      <c r="I2068" s="400">
        <v>1447.6</v>
      </c>
      <c r="J2068" s="400">
        <v>1447.6</v>
      </c>
      <c r="K2068" s="397"/>
      <c r="L2068" s="400">
        <v>1447.6</v>
      </c>
      <c r="M2068" s="397"/>
      <c r="N2068" s="397"/>
      <c r="O2068" s="400">
        <v>1447.6</v>
      </c>
      <c r="P2068" s="397"/>
      <c r="Q2068" s="400">
        <v>1447.6</v>
      </c>
      <c r="R2068" s="397"/>
      <c r="S2068" s="397"/>
      <c r="T2068" s="401">
        <v>100</v>
      </c>
      <c r="U2068" s="401">
        <v>100</v>
      </c>
    </row>
    <row r="2069" spans="1:21" hidden="1" x14ac:dyDescent="0.25">
      <c r="A2069" s="396" t="s">
        <v>1293</v>
      </c>
      <c r="B2069" s="396"/>
      <c r="C2069" s="396"/>
      <c r="D2069" s="396"/>
      <c r="E2069" s="396"/>
      <c r="F2069" s="396"/>
      <c r="G2069" s="396"/>
      <c r="H2069" s="396"/>
      <c r="I2069" s="396"/>
      <c r="J2069" s="396"/>
      <c r="K2069" s="396"/>
      <c r="L2069" s="396"/>
      <c r="M2069" s="396"/>
      <c r="N2069" s="396"/>
      <c r="O2069" s="396"/>
      <c r="P2069" s="396"/>
      <c r="Q2069" s="396"/>
      <c r="R2069" s="396"/>
      <c r="S2069" s="396"/>
      <c r="T2069" s="396"/>
      <c r="U2069" s="396"/>
    </row>
    <row r="2070" spans="1:21" hidden="1" x14ac:dyDescent="0.25">
      <c r="A2070" s="396" t="s">
        <v>1295</v>
      </c>
      <c r="B2070" s="396"/>
      <c r="C2070" s="396"/>
      <c r="D2070" s="396"/>
      <c r="E2070" s="396"/>
      <c r="F2070" s="396"/>
      <c r="G2070" s="396"/>
      <c r="H2070" s="396"/>
      <c r="I2070" s="396"/>
      <c r="J2070" s="396"/>
      <c r="K2070" s="396"/>
      <c r="L2070" s="396"/>
      <c r="M2070" s="396"/>
      <c r="N2070" s="396"/>
      <c r="O2070" s="396"/>
      <c r="P2070" s="396"/>
      <c r="Q2070" s="396"/>
      <c r="R2070" s="396"/>
      <c r="S2070" s="396"/>
      <c r="T2070" s="396"/>
      <c r="U2070" s="396"/>
    </row>
    <row r="2071" spans="1:21" hidden="1" x14ac:dyDescent="0.25">
      <c r="A2071" s="451" t="s">
        <v>1301</v>
      </c>
      <c r="B2071" s="451"/>
      <c r="C2071" s="451"/>
      <c r="D2071" s="451"/>
      <c r="E2071" s="451"/>
      <c r="F2071" s="451"/>
      <c r="G2071" s="451"/>
      <c r="H2071" s="451"/>
      <c r="I2071" s="451"/>
      <c r="J2071" s="451"/>
      <c r="K2071" s="451"/>
      <c r="L2071" s="451"/>
      <c r="M2071" s="451"/>
      <c r="N2071" s="451"/>
      <c r="O2071" s="451"/>
      <c r="P2071" s="451"/>
      <c r="Q2071" s="451"/>
      <c r="R2071" s="451"/>
      <c r="S2071" s="451"/>
      <c r="T2071" s="451"/>
      <c r="U2071" s="451"/>
    </row>
    <row r="2072" spans="1:21" hidden="1" x14ac:dyDescent="0.25">
      <c r="A2072" s="396" t="s">
        <v>109</v>
      </c>
      <c r="B2072" s="397">
        <v>2015</v>
      </c>
      <c r="C2072" s="397">
        <v>2017</v>
      </c>
      <c r="D2072" s="398">
        <v>16219.7</v>
      </c>
      <c r="E2072" s="397"/>
      <c r="F2072" s="398">
        <v>16219.7</v>
      </c>
      <c r="G2072" s="397"/>
      <c r="H2072" s="397"/>
      <c r="I2072" s="397">
        <v>0</v>
      </c>
      <c r="J2072" s="397">
        <v>0</v>
      </c>
      <c r="K2072" s="397"/>
      <c r="L2072" s="397">
        <v>0</v>
      </c>
      <c r="M2072" s="397"/>
      <c r="N2072" s="397"/>
      <c r="O2072" s="397">
        <v>0</v>
      </c>
      <c r="P2072" s="397"/>
      <c r="Q2072" s="397">
        <v>0</v>
      </c>
      <c r="R2072" s="397"/>
      <c r="S2072" s="397"/>
      <c r="T2072" s="401">
        <v>100</v>
      </c>
      <c r="U2072" s="401">
        <v>100</v>
      </c>
    </row>
    <row r="2073" spans="1:21" hidden="1" x14ac:dyDescent="0.25">
      <c r="A2073" s="396" t="s">
        <v>1293</v>
      </c>
      <c r="B2073" s="396"/>
      <c r="C2073" s="396"/>
      <c r="D2073" s="396"/>
      <c r="E2073" s="396"/>
      <c r="F2073" s="396"/>
      <c r="G2073" s="396"/>
      <c r="H2073" s="396"/>
      <c r="I2073" s="396"/>
      <c r="J2073" s="396"/>
      <c r="K2073" s="396"/>
      <c r="L2073" s="396"/>
      <c r="M2073" s="396"/>
      <c r="N2073" s="396"/>
      <c r="O2073" s="396"/>
      <c r="P2073" s="396"/>
      <c r="Q2073" s="396"/>
      <c r="R2073" s="396"/>
      <c r="S2073" s="396"/>
      <c r="T2073" s="396"/>
      <c r="U2073" s="396"/>
    </row>
    <row r="2074" spans="1:21" hidden="1" x14ac:dyDescent="0.25">
      <c r="A2074" s="396" t="s">
        <v>1295</v>
      </c>
      <c r="B2074" s="396"/>
      <c r="C2074" s="396"/>
      <c r="D2074" s="396"/>
      <c r="E2074" s="396"/>
      <c r="F2074" s="396"/>
      <c r="G2074" s="396"/>
      <c r="H2074" s="396"/>
      <c r="I2074" s="396"/>
      <c r="J2074" s="396"/>
      <c r="K2074" s="396"/>
      <c r="L2074" s="396"/>
      <c r="M2074" s="396"/>
      <c r="N2074" s="396"/>
      <c r="O2074" s="396"/>
      <c r="P2074" s="396"/>
      <c r="Q2074" s="396"/>
      <c r="R2074" s="396"/>
      <c r="S2074" s="396"/>
      <c r="T2074" s="396"/>
      <c r="U2074" s="396"/>
    </row>
  </sheetData>
  <mergeCells count="780">
    <mergeCell ref="I1465:I1467"/>
    <mergeCell ref="J1465:N1465"/>
    <mergeCell ref="O1465:S1465"/>
    <mergeCell ref="D1466:D1467"/>
    <mergeCell ref="E1466:H1466"/>
    <mergeCell ref="J1466:J1467"/>
    <mergeCell ref="K1466:N1466"/>
    <mergeCell ref="O1466:O1467"/>
    <mergeCell ref="P1466:S1466"/>
    <mergeCell ref="A1444:U1444"/>
    <mergeCell ref="A1464:A1467"/>
    <mergeCell ref="B1464:B1467"/>
    <mergeCell ref="C1464:C1467"/>
    <mergeCell ref="D1464:S1464"/>
    <mergeCell ref="C1367:C1370"/>
    <mergeCell ref="U1367:U1370"/>
    <mergeCell ref="T1367:T1370"/>
    <mergeCell ref="A1367:A1370"/>
    <mergeCell ref="B1367:B1370"/>
    <mergeCell ref="D1367:S1367"/>
    <mergeCell ref="D1368:H1368"/>
    <mergeCell ref="I1368:I1370"/>
    <mergeCell ref="J1368:N1368"/>
    <mergeCell ref="O1368:S1368"/>
    <mergeCell ref="D1369:D1370"/>
    <mergeCell ref="E1369:H1369"/>
    <mergeCell ref="J1369:J1370"/>
    <mergeCell ref="K1369:N1369"/>
    <mergeCell ref="O1369:O1370"/>
    <mergeCell ref="P1369:S1369"/>
    <mergeCell ref="T1464:T1467"/>
    <mergeCell ref="U1464:U1467"/>
    <mergeCell ref="D1465:H1465"/>
    <mergeCell ref="A312:U312"/>
    <mergeCell ref="A313:U313"/>
    <mergeCell ref="A315:U315"/>
    <mergeCell ref="O307:O308"/>
    <mergeCell ref="P307:S307"/>
    <mergeCell ref="A310:U310"/>
    <mergeCell ref="D305:S305"/>
    <mergeCell ref="T305:T308"/>
    <mergeCell ref="U305:U308"/>
    <mergeCell ref="D306:H306"/>
    <mergeCell ref="O306:S306"/>
    <mergeCell ref="D307:D308"/>
    <mergeCell ref="E307:H307"/>
    <mergeCell ref="J307:J308"/>
    <mergeCell ref="K307:N307"/>
    <mergeCell ref="A305:A308"/>
    <mergeCell ref="B305:B308"/>
    <mergeCell ref="C305:C308"/>
    <mergeCell ref="I306:I308"/>
    <mergeCell ref="J306:N306"/>
    <mergeCell ref="K175:N175"/>
    <mergeCell ref="O175:O176"/>
    <mergeCell ref="P175:S175"/>
    <mergeCell ref="A162:U162"/>
    <mergeCell ref="A165:U165"/>
    <mergeCell ref="A168:U168"/>
    <mergeCell ref="A173:A176"/>
    <mergeCell ref="B173:B176"/>
    <mergeCell ref="C173:C176"/>
    <mergeCell ref="D173:U173"/>
    <mergeCell ref="D174:H174"/>
    <mergeCell ref="I174:I176"/>
    <mergeCell ref="J174:N174"/>
    <mergeCell ref="O174:S174"/>
    <mergeCell ref="T174:T176"/>
    <mergeCell ref="U174:U176"/>
    <mergeCell ref="D175:D176"/>
    <mergeCell ref="E175:H175"/>
    <mergeCell ref="J175:J176"/>
    <mergeCell ref="A147:U147"/>
    <mergeCell ref="A150:U150"/>
    <mergeCell ref="A153:U153"/>
    <mergeCell ref="A156:U156"/>
    <mergeCell ref="A159:U159"/>
    <mergeCell ref="U133:U134"/>
    <mergeCell ref="A135:U135"/>
    <mergeCell ref="A138:U138"/>
    <mergeCell ref="A141:U141"/>
    <mergeCell ref="A144:U144"/>
    <mergeCell ref="P133:P134"/>
    <mergeCell ref="Q133:Q134"/>
    <mergeCell ref="R133:R134"/>
    <mergeCell ref="S133:S134"/>
    <mergeCell ref="T133:T134"/>
    <mergeCell ref="A132:U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Q130:Q131"/>
    <mergeCell ref="R130:R131"/>
    <mergeCell ref="S130:S131"/>
    <mergeCell ref="T130:T131"/>
    <mergeCell ref="U130:U131"/>
    <mergeCell ref="L130:L131"/>
    <mergeCell ref="M130:M131"/>
    <mergeCell ref="N130:N131"/>
    <mergeCell ref="O130:O131"/>
    <mergeCell ref="P130:P131"/>
    <mergeCell ref="G130:G131"/>
    <mergeCell ref="H130:H131"/>
    <mergeCell ref="I130:I131"/>
    <mergeCell ref="J130:J131"/>
    <mergeCell ref="K130:K131"/>
    <mergeCell ref="B130:B131"/>
    <mergeCell ref="C130:C131"/>
    <mergeCell ref="D130:D131"/>
    <mergeCell ref="E130:E131"/>
    <mergeCell ref="F130:F131"/>
    <mergeCell ref="Q128:Q129"/>
    <mergeCell ref="R128:R129"/>
    <mergeCell ref="S128:S129"/>
    <mergeCell ref="T128:T129"/>
    <mergeCell ref="U128:U129"/>
    <mergeCell ref="A126:U126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P128:P129"/>
    <mergeCell ref="D122:H122"/>
    <mergeCell ref="I122:I124"/>
    <mergeCell ref="J122:N122"/>
    <mergeCell ref="O122:S122"/>
    <mergeCell ref="D123:D124"/>
    <mergeCell ref="E123:H123"/>
    <mergeCell ref="J123:J124"/>
    <mergeCell ref="K123:N123"/>
    <mergeCell ref="O123:O124"/>
    <mergeCell ref="P123:S123"/>
    <mergeCell ref="A121:A124"/>
    <mergeCell ref="B121:B124"/>
    <mergeCell ref="C121:C124"/>
    <mergeCell ref="D121:S121"/>
    <mergeCell ref="T121:T124"/>
    <mergeCell ref="A106:U106"/>
    <mergeCell ref="A100:U100"/>
    <mergeCell ref="A102:U102"/>
    <mergeCell ref="A44:U44"/>
    <mergeCell ref="A48:U48"/>
    <mergeCell ref="A50:U50"/>
    <mergeCell ref="A52:U52"/>
    <mergeCell ref="A54:U54"/>
    <mergeCell ref="A56:U56"/>
    <mergeCell ref="A68:U68"/>
    <mergeCell ref="A77:U77"/>
    <mergeCell ref="A79:U79"/>
    <mergeCell ref="A58:U58"/>
    <mergeCell ref="A62:U62"/>
    <mergeCell ref="A64:U64"/>
    <mergeCell ref="A86:U86"/>
    <mergeCell ref="A81:U81"/>
    <mergeCell ref="A93:U94"/>
    <mergeCell ref="U121:U124"/>
    <mergeCell ref="A30:U30"/>
    <mergeCell ref="A34:U34"/>
    <mergeCell ref="A36:U36"/>
    <mergeCell ref="A32:U32"/>
    <mergeCell ref="A110:U110"/>
    <mergeCell ref="A113:U113"/>
    <mergeCell ref="T4:T8"/>
    <mergeCell ref="U4:U8"/>
    <mergeCell ref="A21:U21"/>
    <mergeCell ref="E7:H7"/>
    <mergeCell ref="D7:D8"/>
    <mergeCell ref="I5:I8"/>
    <mergeCell ref="D5:H6"/>
    <mergeCell ref="A4:A8"/>
    <mergeCell ref="J5:N6"/>
    <mergeCell ref="J7:J8"/>
    <mergeCell ref="K7:N7"/>
    <mergeCell ref="O5:S6"/>
    <mergeCell ref="A96:U96"/>
    <mergeCell ref="A98:U98"/>
    <mergeCell ref="A27:U27"/>
    <mergeCell ref="A13:U13"/>
    <mergeCell ref="A39:U39"/>
    <mergeCell ref="A60:U60"/>
    <mergeCell ref="O7:O8"/>
    <mergeCell ref="P7:S7"/>
    <mergeCell ref="A17:U17"/>
    <mergeCell ref="A19:U19"/>
    <mergeCell ref="A3:U3"/>
    <mergeCell ref="D4:S4"/>
    <mergeCell ref="C4:C8"/>
    <mergeCell ref="B4:B8"/>
    <mergeCell ref="A9:U9"/>
    <mergeCell ref="A319:A322"/>
    <mergeCell ref="B319:B322"/>
    <mergeCell ref="C319:C322"/>
    <mergeCell ref="D319:S319"/>
    <mergeCell ref="T319:T322"/>
    <mergeCell ref="U319:U322"/>
    <mergeCell ref="D320:H320"/>
    <mergeCell ref="I320:I322"/>
    <mergeCell ref="J320:N320"/>
    <mergeCell ref="O320:S320"/>
    <mergeCell ref="D321:D322"/>
    <mergeCell ref="E321:H321"/>
    <mergeCell ref="J321:J322"/>
    <mergeCell ref="K321:N321"/>
    <mergeCell ref="O321:O322"/>
    <mergeCell ref="P321:S321"/>
    <mergeCell ref="A324:U324"/>
    <mergeCell ref="A328:U328"/>
    <mergeCell ref="A331:U331"/>
    <mergeCell ref="A333:U333"/>
    <mergeCell ref="A335:U335"/>
    <mergeCell ref="A337:U337"/>
    <mergeCell ref="A339:U339"/>
    <mergeCell ref="A341:U341"/>
    <mergeCell ref="A345:A348"/>
    <mergeCell ref="B345:B348"/>
    <mergeCell ref="C345:C348"/>
    <mergeCell ref="D345:S345"/>
    <mergeCell ref="T345:T348"/>
    <mergeCell ref="U345:U348"/>
    <mergeCell ref="D346:H346"/>
    <mergeCell ref="I346:I348"/>
    <mergeCell ref="J346:N346"/>
    <mergeCell ref="O346:S346"/>
    <mergeCell ref="D347:D348"/>
    <mergeCell ref="E347:H347"/>
    <mergeCell ref="J347:J348"/>
    <mergeCell ref="K347:N347"/>
    <mergeCell ref="O347:O348"/>
    <mergeCell ref="P347:S347"/>
    <mergeCell ref="A350:U350"/>
    <mergeCell ref="A354:U354"/>
    <mergeCell ref="A357:U357"/>
    <mergeCell ref="A361:U361"/>
    <mergeCell ref="A364:U364"/>
    <mergeCell ref="A367:U367"/>
    <mergeCell ref="A370:U370"/>
    <mergeCell ref="A374:U374"/>
    <mergeCell ref="A377:U377"/>
    <mergeCell ref="A381:U381"/>
    <mergeCell ref="A386:A389"/>
    <mergeCell ref="B386:B389"/>
    <mergeCell ref="C386:C389"/>
    <mergeCell ref="D386:S386"/>
    <mergeCell ref="T386:T389"/>
    <mergeCell ref="U386:U389"/>
    <mergeCell ref="D387:H387"/>
    <mergeCell ref="I387:I389"/>
    <mergeCell ref="J387:N387"/>
    <mergeCell ref="O387:S387"/>
    <mergeCell ref="D388:D389"/>
    <mergeCell ref="E388:H388"/>
    <mergeCell ref="J388:J389"/>
    <mergeCell ref="K388:N388"/>
    <mergeCell ref="O388:O389"/>
    <mergeCell ref="P388:S388"/>
    <mergeCell ref="A391:U391"/>
    <mergeCell ref="A393:U393"/>
    <mergeCell ref="A403:U403"/>
    <mergeCell ref="A407:U407"/>
    <mergeCell ref="A409:U409"/>
    <mergeCell ref="A413:U413"/>
    <mergeCell ref="A417:U417"/>
    <mergeCell ref="A385:U385"/>
    <mergeCell ref="A464:A467"/>
    <mergeCell ref="B464:B467"/>
    <mergeCell ref="C464:C467"/>
    <mergeCell ref="D464:S464"/>
    <mergeCell ref="T464:T467"/>
    <mergeCell ref="U464:U467"/>
    <mergeCell ref="D465:H465"/>
    <mergeCell ref="I465:I467"/>
    <mergeCell ref="J465:N465"/>
    <mergeCell ref="O465:S465"/>
    <mergeCell ref="D466:D467"/>
    <mergeCell ref="E466:H466"/>
    <mergeCell ref="J466:J467"/>
    <mergeCell ref="K466:N466"/>
    <mergeCell ref="O466:O467"/>
    <mergeCell ref="P466:S466"/>
    <mergeCell ref="A469:U469"/>
    <mergeCell ref="A473:U473"/>
    <mergeCell ref="A487:U487"/>
    <mergeCell ref="A490:U490"/>
    <mergeCell ref="A493:U493"/>
    <mergeCell ref="A496:U496"/>
    <mergeCell ref="A499:U499"/>
    <mergeCell ref="A502:U502"/>
    <mergeCell ref="A505:U505"/>
    <mergeCell ref="A508:U508"/>
    <mergeCell ref="A511:U511"/>
    <mergeCell ref="A514:U514"/>
    <mergeCell ref="A517:U517"/>
    <mergeCell ref="A520:U520"/>
    <mergeCell ref="A523:U523"/>
    <mergeCell ref="A526:U526"/>
    <mergeCell ref="A529:U529"/>
    <mergeCell ref="A532:U532"/>
    <mergeCell ref="A535:U535"/>
    <mergeCell ref="A538:U538"/>
    <mergeCell ref="A541:U541"/>
    <mergeCell ref="A544:U544"/>
    <mergeCell ref="A547:U547"/>
    <mergeCell ref="A550:U550"/>
    <mergeCell ref="A558:U558"/>
    <mergeCell ref="A561:U561"/>
    <mergeCell ref="A564:U564"/>
    <mergeCell ref="A567:U567"/>
    <mergeCell ref="A570:U570"/>
    <mergeCell ref="A573:U573"/>
    <mergeCell ref="A576:U576"/>
    <mergeCell ref="A579:U579"/>
    <mergeCell ref="A582:U582"/>
    <mergeCell ref="A585:U585"/>
    <mergeCell ref="A588:U588"/>
    <mergeCell ref="A597:U597"/>
    <mergeCell ref="A600:U600"/>
    <mergeCell ref="A603:U603"/>
    <mergeCell ref="A606:U606"/>
    <mergeCell ref="A609:U609"/>
    <mergeCell ref="A612:U612"/>
    <mergeCell ref="A615:U615"/>
    <mergeCell ref="A618:U618"/>
    <mergeCell ref="A624:U624"/>
    <mergeCell ref="A628:U628"/>
    <mergeCell ref="A631:U631"/>
    <mergeCell ref="A634:U634"/>
    <mergeCell ref="A637:U637"/>
    <mergeCell ref="A640:U640"/>
    <mergeCell ref="A643:U643"/>
    <mergeCell ref="A646:U646"/>
    <mergeCell ref="A650:U650"/>
    <mergeCell ref="A463:U463"/>
    <mergeCell ref="A656:A659"/>
    <mergeCell ref="B656:B659"/>
    <mergeCell ref="C656:C659"/>
    <mergeCell ref="D656:S656"/>
    <mergeCell ref="T656:T659"/>
    <mergeCell ref="U656:U659"/>
    <mergeCell ref="D657:H657"/>
    <mergeCell ref="I657:I659"/>
    <mergeCell ref="J657:N657"/>
    <mergeCell ref="O657:S657"/>
    <mergeCell ref="D658:D659"/>
    <mergeCell ref="E658:H658"/>
    <mergeCell ref="J658:J659"/>
    <mergeCell ref="K658:N658"/>
    <mergeCell ref="O658:O659"/>
    <mergeCell ref="P658:S658"/>
    <mergeCell ref="A661:U661"/>
    <mergeCell ref="A867:A870"/>
    <mergeCell ref="B867:B870"/>
    <mergeCell ref="C867:C870"/>
    <mergeCell ref="D867:S867"/>
    <mergeCell ref="T867:T870"/>
    <mergeCell ref="U867:U870"/>
    <mergeCell ref="D868:H868"/>
    <mergeCell ref="I868:I870"/>
    <mergeCell ref="J868:N868"/>
    <mergeCell ref="O868:S868"/>
    <mergeCell ref="D869:D870"/>
    <mergeCell ref="E869:H869"/>
    <mergeCell ref="J869:J870"/>
    <mergeCell ref="K869:N869"/>
    <mergeCell ref="O869:O870"/>
    <mergeCell ref="P869:S869"/>
    <mergeCell ref="A872:U872"/>
    <mergeCell ref="A880:U880"/>
    <mergeCell ref="A882:U882"/>
    <mergeCell ref="A892:U892"/>
    <mergeCell ref="A894:U894"/>
    <mergeCell ref="A896:U896"/>
    <mergeCell ref="A898:U898"/>
    <mergeCell ref="A900:U900"/>
    <mergeCell ref="A902:U902"/>
    <mergeCell ref="A904:U904"/>
    <mergeCell ref="A906:U906"/>
    <mergeCell ref="A915:U915"/>
    <mergeCell ref="A917:U917"/>
    <mergeCell ref="A919:U919"/>
    <mergeCell ref="A921:U921"/>
    <mergeCell ref="A923:U923"/>
    <mergeCell ref="A925:U925"/>
    <mergeCell ref="A927:U927"/>
    <mergeCell ref="A929:U929"/>
    <mergeCell ref="A931:U931"/>
    <mergeCell ref="A933:U933"/>
    <mergeCell ref="A935:U935"/>
    <mergeCell ref="A937:U937"/>
    <mergeCell ref="A939:U939"/>
    <mergeCell ref="A941:U941"/>
    <mergeCell ref="A950:U950"/>
    <mergeCell ref="A952:U952"/>
    <mergeCell ref="A954:U954"/>
    <mergeCell ref="A956:U956"/>
    <mergeCell ref="A958:U958"/>
    <mergeCell ref="A960:U960"/>
    <mergeCell ref="A962:U962"/>
    <mergeCell ref="A964:U964"/>
    <mergeCell ref="A969:U969"/>
    <mergeCell ref="A990:U990"/>
    <mergeCell ref="A996:U996"/>
    <mergeCell ref="A998:U998"/>
    <mergeCell ref="A1000:U1000"/>
    <mergeCell ref="A1002:U1002"/>
    <mergeCell ref="A1004:U1004"/>
    <mergeCell ref="A1006:U1006"/>
    <mergeCell ref="A1008:U1008"/>
    <mergeCell ref="A1012:A1015"/>
    <mergeCell ref="B1012:B1015"/>
    <mergeCell ref="C1012:C1015"/>
    <mergeCell ref="D1012:S1012"/>
    <mergeCell ref="T1012:T1015"/>
    <mergeCell ref="U1012:U1015"/>
    <mergeCell ref="D1013:H1013"/>
    <mergeCell ref="I1013:I1015"/>
    <mergeCell ref="J1013:N1013"/>
    <mergeCell ref="O1013:S1013"/>
    <mergeCell ref="D1014:D1015"/>
    <mergeCell ref="E1014:H1014"/>
    <mergeCell ref="J1014:J1015"/>
    <mergeCell ref="K1014:N1014"/>
    <mergeCell ref="O1014:O1015"/>
    <mergeCell ref="P1014:S1014"/>
    <mergeCell ref="A1017:U1017"/>
    <mergeCell ref="A1011:R1011"/>
    <mergeCell ref="A1068:A1071"/>
    <mergeCell ref="B1068:B1071"/>
    <mergeCell ref="C1068:C1071"/>
    <mergeCell ref="D1068:S1068"/>
    <mergeCell ref="T1068:T1071"/>
    <mergeCell ref="U1068:U1071"/>
    <mergeCell ref="D1069:H1069"/>
    <mergeCell ref="I1069:I1071"/>
    <mergeCell ref="J1069:N1069"/>
    <mergeCell ref="O1069:S1069"/>
    <mergeCell ref="D1070:D1071"/>
    <mergeCell ref="E1070:H1070"/>
    <mergeCell ref="J1070:J1071"/>
    <mergeCell ref="K1070:N1070"/>
    <mergeCell ref="O1070:O1071"/>
    <mergeCell ref="P1070:S1070"/>
    <mergeCell ref="A1117:A1120"/>
    <mergeCell ref="B1117:B1120"/>
    <mergeCell ref="C1117:C1120"/>
    <mergeCell ref="D1117:S1117"/>
    <mergeCell ref="T1117:T1120"/>
    <mergeCell ref="U1117:U1120"/>
    <mergeCell ref="D1118:H1118"/>
    <mergeCell ref="I1118:I1120"/>
    <mergeCell ref="J1118:N1118"/>
    <mergeCell ref="O1118:S1118"/>
    <mergeCell ref="D1119:D1120"/>
    <mergeCell ref="E1119:H1119"/>
    <mergeCell ref="J1119:J1120"/>
    <mergeCell ref="K1119:N1119"/>
    <mergeCell ref="O1119:O1120"/>
    <mergeCell ref="P1119:S1119"/>
    <mergeCell ref="A1122:U1122"/>
    <mergeCell ref="A1130:U1130"/>
    <mergeCell ref="A1132:U1132"/>
    <mergeCell ref="A1142:U1142"/>
    <mergeCell ref="A1144:U1144"/>
    <mergeCell ref="A1146:U1146"/>
    <mergeCell ref="A1148:U1148"/>
    <mergeCell ref="A1150:U1150"/>
    <mergeCell ref="A1152:U1152"/>
    <mergeCell ref="A1154:U1154"/>
    <mergeCell ref="A1156:U1156"/>
    <mergeCell ref="A1165:U1165"/>
    <mergeCell ref="A1167:U1167"/>
    <mergeCell ref="A1169:U1169"/>
    <mergeCell ref="A1171:U1171"/>
    <mergeCell ref="A1173:U1173"/>
    <mergeCell ref="A1175:U1175"/>
    <mergeCell ref="A1177:U1177"/>
    <mergeCell ref="A1240:U1240"/>
    <mergeCell ref="A1246:U1246"/>
    <mergeCell ref="A1179:U1179"/>
    <mergeCell ref="A1181:U1181"/>
    <mergeCell ref="A1183:U1183"/>
    <mergeCell ref="A1185:U1185"/>
    <mergeCell ref="A1187:U1187"/>
    <mergeCell ref="A1189:U1189"/>
    <mergeCell ref="A1191:U1191"/>
    <mergeCell ref="A1200:U1200"/>
    <mergeCell ref="A1202:U1202"/>
    <mergeCell ref="A1116:U1116"/>
    <mergeCell ref="A1262:A1265"/>
    <mergeCell ref="B1262:B1265"/>
    <mergeCell ref="C1262:C1265"/>
    <mergeCell ref="D1262:S1262"/>
    <mergeCell ref="T1262:T1265"/>
    <mergeCell ref="U1262:U1265"/>
    <mergeCell ref="D1263:H1263"/>
    <mergeCell ref="I1263:I1265"/>
    <mergeCell ref="J1263:N1263"/>
    <mergeCell ref="O1263:S1263"/>
    <mergeCell ref="D1264:D1265"/>
    <mergeCell ref="E1264:H1264"/>
    <mergeCell ref="J1264:J1265"/>
    <mergeCell ref="K1264:N1264"/>
    <mergeCell ref="O1264:O1265"/>
    <mergeCell ref="P1264:S1264"/>
    <mergeCell ref="A1204:U1204"/>
    <mergeCell ref="A1206:U1206"/>
    <mergeCell ref="A1208:U1208"/>
    <mergeCell ref="A1210:U1210"/>
    <mergeCell ref="A1212:U1212"/>
    <mergeCell ref="A1214:U1214"/>
    <mergeCell ref="A1219:U1219"/>
    <mergeCell ref="P1285:S1285"/>
    <mergeCell ref="A1268:U1268"/>
    <mergeCell ref="A1271:U1271"/>
    <mergeCell ref="A1273:U1273"/>
    <mergeCell ref="A1275:U1275"/>
    <mergeCell ref="A1279:U1279"/>
    <mergeCell ref="A1261:N1261"/>
    <mergeCell ref="A1248:U1248"/>
    <mergeCell ref="A1250:U1250"/>
    <mergeCell ref="A1252:U1252"/>
    <mergeCell ref="A1254:U1254"/>
    <mergeCell ref="A1256:U1256"/>
    <mergeCell ref="A1258:U1258"/>
    <mergeCell ref="A1288:U1288"/>
    <mergeCell ref="A1290:U1290"/>
    <mergeCell ref="A1291:U1291"/>
    <mergeCell ref="A1293:U1293"/>
    <mergeCell ref="A1294:U1294"/>
    <mergeCell ref="A1296:U1296"/>
    <mergeCell ref="A1297:U1297"/>
    <mergeCell ref="A1282:U1282"/>
    <mergeCell ref="A1301:U1301"/>
    <mergeCell ref="A1283:A1286"/>
    <mergeCell ref="B1283:B1286"/>
    <mergeCell ref="C1283:C1286"/>
    <mergeCell ref="D1283:S1283"/>
    <mergeCell ref="T1283:T1286"/>
    <mergeCell ref="U1283:U1286"/>
    <mergeCell ref="D1284:H1284"/>
    <mergeCell ref="I1284:I1286"/>
    <mergeCell ref="J1284:N1284"/>
    <mergeCell ref="O1284:S1284"/>
    <mergeCell ref="D1285:D1286"/>
    <mergeCell ref="E1285:H1285"/>
    <mergeCell ref="J1285:J1286"/>
    <mergeCell ref="K1285:N1285"/>
    <mergeCell ref="O1285:O1286"/>
    <mergeCell ref="C1669:C1672"/>
    <mergeCell ref="D1670:H1670"/>
    <mergeCell ref="E1671:H1671"/>
    <mergeCell ref="A1310:U1310"/>
    <mergeCell ref="A1302:U1302"/>
    <mergeCell ref="A1303:U1303"/>
    <mergeCell ref="A1304:C1304"/>
    <mergeCell ref="A1305:A1308"/>
    <mergeCell ref="B1305:B1308"/>
    <mergeCell ref="C1305:C1308"/>
    <mergeCell ref="D1305:S1305"/>
    <mergeCell ref="T1305:T1308"/>
    <mergeCell ref="U1305:U1308"/>
    <mergeCell ref="D1306:H1306"/>
    <mergeCell ref="I1306:I1308"/>
    <mergeCell ref="J1306:N1306"/>
    <mergeCell ref="O1306:S1306"/>
    <mergeCell ref="D1307:D1308"/>
    <mergeCell ref="E1307:H1307"/>
    <mergeCell ref="J1307:J1308"/>
    <mergeCell ref="K1307:N1307"/>
    <mergeCell ref="O1307:O1308"/>
    <mergeCell ref="P1307:S1307"/>
    <mergeCell ref="A1378:U1378"/>
    <mergeCell ref="A1698:U1698"/>
    <mergeCell ref="A1701:U1701"/>
    <mergeCell ref="A1705:U1705"/>
    <mergeCell ref="A1708:U1708"/>
    <mergeCell ref="A1711:U1711"/>
    <mergeCell ref="A1715:U1715"/>
    <mergeCell ref="T1669:T1672"/>
    <mergeCell ref="A1719:U1719"/>
    <mergeCell ref="J1670:N1670"/>
    <mergeCell ref="O1670:S1670"/>
    <mergeCell ref="P1671:S1671"/>
    <mergeCell ref="U1669:U1672"/>
    <mergeCell ref="D1669:S1669"/>
    <mergeCell ref="A1686:U1686"/>
    <mergeCell ref="A1689:U1689"/>
    <mergeCell ref="K1671:N1671"/>
    <mergeCell ref="O1671:O1672"/>
    <mergeCell ref="I1670:I1672"/>
    <mergeCell ref="A1677:U1677"/>
    <mergeCell ref="A1680:U1680"/>
    <mergeCell ref="J1671:J1672"/>
    <mergeCell ref="D1671:D1672"/>
    <mergeCell ref="A1669:A1672"/>
    <mergeCell ref="B1669:B1672"/>
    <mergeCell ref="O1732:O1733"/>
    <mergeCell ref="P1732:S1732"/>
    <mergeCell ref="A1734:U1734"/>
    <mergeCell ref="A1737:U1737"/>
    <mergeCell ref="A1740:U1740"/>
    <mergeCell ref="A1683:U1683"/>
    <mergeCell ref="A1668:U1668"/>
    <mergeCell ref="A1729:A1733"/>
    <mergeCell ref="B1729:B1733"/>
    <mergeCell ref="C1729:C1733"/>
    <mergeCell ref="D1729:S1729"/>
    <mergeCell ref="T1729:T1733"/>
    <mergeCell ref="U1729:U1733"/>
    <mergeCell ref="D1730:H1731"/>
    <mergeCell ref="I1730:I1733"/>
    <mergeCell ref="J1730:N1731"/>
    <mergeCell ref="O1730:S1731"/>
    <mergeCell ref="D1732:D1733"/>
    <mergeCell ref="E1732:H1732"/>
    <mergeCell ref="J1732:J1733"/>
    <mergeCell ref="K1732:N1732"/>
    <mergeCell ref="A1723:U1723"/>
    <mergeCell ref="A1692:U1692"/>
    <mergeCell ref="A1695:U1695"/>
    <mergeCell ref="A1742:U1742"/>
    <mergeCell ref="A1744:U1744"/>
    <mergeCell ref="A1746:U1746"/>
    <mergeCell ref="A1748:U1748"/>
    <mergeCell ref="A1752:U1752"/>
    <mergeCell ref="A1935:U1935"/>
    <mergeCell ref="D2015:S2015"/>
    <mergeCell ref="T2015:T2018"/>
    <mergeCell ref="U2015:U2018"/>
    <mergeCell ref="D2016:H2016"/>
    <mergeCell ref="I2016:I2018"/>
    <mergeCell ref="J2016:N2016"/>
    <mergeCell ref="O2016:S2016"/>
    <mergeCell ref="D2017:D2018"/>
    <mergeCell ref="E2017:H2017"/>
    <mergeCell ref="J2017:J2018"/>
    <mergeCell ref="K2017:N2017"/>
    <mergeCell ref="O2017:O2018"/>
    <mergeCell ref="P2017:S2017"/>
    <mergeCell ref="A2015:A2018"/>
    <mergeCell ref="A2014:K2014"/>
    <mergeCell ref="A1754:U1754"/>
    <mergeCell ref="A1756:U1756"/>
    <mergeCell ref="A1758:U1758"/>
    <mergeCell ref="A1760:U1760"/>
    <mergeCell ref="A1762:U1762"/>
    <mergeCell ref="A1902:U1902"/>
    <mergeCell ref="A1906:A1916"/>
    <mergeCell ref="A1919:A1923"/>
    <mergeCell ref="A1905:U1905"/>
    <mergeCell ref="E1801:H1801"/>
    <mergeCell ref="J1801:J1802"/>
    <mergeCell ref="A1799:A1802"/>
    <mergeCell ref="B1799:B1802"/>
    <mergeCell ref="C1799:C1802"/>
    <mergeCell ref="D1799:S1799"/>
    <mergeCell ref="K1801:N1801"/>
    <mergeCell ref="O1801:O1802"/>
    <mergeCell ref="P1801:S1801"/>
    <mergeCell ref="A1811:U1811"/>
    <mergeCell ref="A1827:U1827"/>
    <mergeCell ref="A1833:U1833"/>
    <mergeCell ref="A1868:U1868"/>
    <mergeCell ref="A1765:U1765"/>
    <mergeCell ref="A1767:U1767"/>
    <mergeCell ref="A1769:U1769"/>
    <mergeCell ref="A1772:U1772"/>
    <mergeCell ref="A1776:A1779"/>
    <mergeCell ref="O1800:S1800"/>
    <mergeCell ref="D1801:D1802"/>
    <mergeCell ref="A1785:U1785"/>
    <mergeCell ref="A1794:U1794"/>
    <mergeCell ref="B1776:B1779"/>
    <mergeCell ref="C1776:C1779"/>
    <mergeCell ref="D1776:U1776"/>
    <mergeCell ref="D1777:H1777"/>
    <mergeCell ref="I1777:I1779"/>
    <mergeCell ref="J1777:N1777"/>
    <mergeCell ref="O1777:S1777"/>
    <mergeCell ref="T1777:T1779"/>
    <mergeCell ref="U1777:U1779"/>
    <mergeCell ref="D1778:D1779"/>
    <mergeCell ref="E1778:H1778"/>
    <mergeCell ref="J1778:J1779"/>
    <mergeCell ref="K1778:N1778"/>
    <mergeCell ref="O1778:O1779"/>
    <mergeCell ref="P1778:S1778"/>
    <mergeCell ref="A1987:U1987"/>
    <mergeCell ref="A1989:U1989"/>
    <mergeCell ref="A1991:U1991"/>
    <mergeCell ref="A1993:U1993"/>
    <mergeCell ref="A1995:U1995"/>
    <mergeCell ref="A1998:U1998"/>
    <mergeCell ref="A1783:U1783"/>
    <mergeCell ref="A1891:U1891"/>
    <mergeCell ref="A1894:U1894"/>
    <mergeCell ref="A1897:U1897"/>
    <mergeCell ref="A1899:U1899"/>
    <mergeCell ref="A1805:U1805"/>
    <mergeCell ref="A1840:A1862"/>
    <mergeCell ref="A1821:U1821"/>
    <mergeCell ref="A1872:U1872"/>
    <mergeCell ref="A1873:U1873"/>
    <mergeCell ref="A1878:U1878"/>
    <mergeCell ref="A1882:U1882"/>
    <mergeCell ref="A1888:U1888"/>
    <mergeCell ref="T1799:T1802"/>
    <mergeCell ref="U1799:U1802"/>
    <mergeCell ref="D1800:H1800"/>
    <mergeCell ref="I1800:I1802"/>
    <mergeCell ref="J1800:N1800"/>
    <mergeCell ref="J2032:N2032"/>
    <mergeCell ref="O2032:S2032"/>
    <mergeCell ref="A2038:U2038"/>
    <mergeCell ref="A2036:U2036"/>
    <mergeCell ref="A2040:U2040"/>
    <mergeCell ref="A2043:T2043"/>
    <mergeCell ref="A2042:U2042"/>
    <mergeCell ref="A2039:U2039"/>
    <mergeCell ref="A1942:U1942"/>
    <mergeCell ref="A1943:U1943"/>
    <mergeCell ref="A1947:U1947"/>
    <mergeCell ref="A1949:U1949"/>
    <mergeCell ref="A1951:U1951"/>
    <mergeCell ref="A1953:U1953"/>
    <mergeCell ref="A1959:U1959"/>
    <mergeCell ref="A1966:A1971"/>
    <mergeCell ref="A1960:U1960"/>
    <mergeCell ref="A1962:U1962"/>
    <mergeCell ref="A1965:U1965"/>
    <mergeCell ref="A2001:U2001"/>
    <mergeCell ref="A1999:U1999"/>
    <mergeCell ref="A1973:U1973"/>
    <mergeCell ref="A1980:U1980"/>
    <mergeCell ref="A1986:U1986"/>
    <mergeCell ref="A1:T1"/>
    <mergeCell ref="A2030:U2030"/>
    <mergeCell ref="A2071:U2071"/>
    <mergeCell ref="A2067:U2067"/>
    <mergeCell ref="A2047:U2047"/>
    <mergeCell ref="D2033:D2034"/>
    <mergeCell ref="E2033:H2033"/>
    <mergeCell ref="J2033:J2034"/>
    <mergeCell ref="K2033:N2033"/>
    <mergeCell ref="O2033:O2034"/>
    <mergeCell ref="P2033:S2033"/>
    <mergeCell ref="A2031:A2034"/>
    <mergeCell ref="B2031:B2034"/>
    <mergeCell ref="C2031:C2034"/>
    <mergeCell ref="D2031:S2031"/>
    <mergeCell ref="T2031:T2034"/>
    <mergeCell ref="U2031:U2034"/>
    <mergeCell ref="A2045:U2045"/>
    <mergeCell ref="A2051:U2051"/>
    <mergeCell ref="A2055:U2055"/>
    <mergeCell ref="A2059:U2059"/>
    <mergeCell ref="A2063:U2063"/>
    <mergeCell ref="D2032:H2032"/>
    <mergeCell ref="I2032:I2034"/>
  </mergeCells>
  <pageMargins left="0.25" right="0.25" top="0.75" bottom="0.75" header="0.3" footer="0.3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workbookViewId="0">
      <selection activeCell="A14" sqref="A14"/>
    </sheetView>
  </sheetViews>
  <sheetFormatPr defaultRowHeight="12.75" x14ac:dyDescent="0.2"/>
  <cols>
    <col min="1" max="1" width="59.28515625" style="281" customWidth="1"/>
    <col min="2" max="3" width="14.28515625" style="281" customWidth="1"/>
    <col min="4" max="4" width="12.28515625" style="281" customWidth="1"/>
    <col min="5" max="5" width="8" style="281" customWidth="1"/>
    <col min="6" max="6" width="12.28515625" style="281" customWidth="1"/>
    <col min="7" max="8" width="8" style="281" customWidth="1"/>
    <col min="9" max="9" width="11" style="281" customWidth="1"/>
    <col min="10" max="10" width="12.28515625" style="281" customWidth="1"/>
    <col min="11" max="11" width="8" style="281" customWidth="1"/>
    <col min="12" max="12" width="12.28515625" style="281" customWidth="1"/>
    <col min="13" max="14" width="8" style="281" customWidth="1"/>
    <col min="15" max="15" width="12.28515625" style="281" customWidth="1"/>
    <col min="16" max="16" width="8" style="281" customWidth="1"/>
    <col min="17" max="17" width="12.28515625" style="281" customWidth="1"/>
    <col min="18" max="19" width="8" style="281" customWidth="1"/>
    <col min="20" max="20" width="18.28515625" style="281" customWidth="1"/>
    <col min="21" max="21" width="21.5703125" style="281" customWidth="1"/>
    <col min="22" max="236" width="9.140625" style="281"/>
    <col min="237" max="237" width="4.140625" style="281" customWidth="1"/>
    <col min="238" max="238" width="9.85546875" style="281" customWidth="1"/>
    <col min="239" max="239" width="4.140625" style="281" customWidth="1"/>
    <col min="240" max="241" width="6.85546875" style="281" customWidth="1"/>
    <col min="242" max="242" width="6" style="281" customWidth="1"/>
    <col min="243" max="243" width="6.28515625" style="281" customWidth="1"/>
    <col min="244" max="244" width="5.28515625" style="281" customWidth="1"/>
    <col min="245" max="246" width="6.42578125" style="281" customWidth="1"/>
    <col min="247" max="266" width="4" style="281" customWidth="1"/>
    <col min="267" max="492" width="9.140625" style="281"/>
    <col min="493" max="493" width="4.140625" style="281" customWidth="1"/>
    <col min="494" max="494" width="9.85546875" style="281" customWidth="1"/>
    <col min="495" max="495" width="4.140625" style="281" customWidth="1"/>
    <col min="496" max="497" width="6.85546875" style="281" customWidth="1"/>
    <col min="498" max="498" width="6" style="281" customWidth="1"/>
    <col min="499" max="499" width="6.28515625" style="281" customWidth="1"/>
    <col min="500" max="500" width="5.28515625" style="281" customWidth="1"/>
    <col min="501" max="502" width="6.42578125" style="281" customWidth="1"/>
    <col min="503" max="522" width="4" style="281" customWidth="1"/>
    <col min="523" max="748" width="9.140625" style="281"/>
    <col min="749" max="749" width="4.140625" style="281" customWidth="1"/>
    <col min="750" max="750" width="9.85546875" style="281" customWidth="1"/>
    <col min="751" max="751" width="4.140625" style="281" customWidth="1"/>
    <col min="752" max="753" width="6.85546875" style="281" customWidth="1"/>
    <col min="754" max="754" width="6" style="281" customWidth="1"/>
    <col min="755" max="755" width="6.28515625" style="281" customWidth="1"/>
    <col min="756" max="756" width="5.28515625" style="281" customWidth="1"/>
    <col min="757" max="758" width="6.42578125" style="281" customWidth="1"/>
    <col min="759" max="778" width="4" style="281" customWidth="1"/>
    <col min="779" max="1004" width="9.140625" style="281"/>
    <col min="1005" max="1005" width="4.140625" style="281" customWidth="1"/>
    <col min="1006" max="1006" width="9.85546875" style="281" customWidth="1"/>
    <col min="1007" max="1007" width="4.140625" style="281" customWidth="1"/>
    <col min="1008" max="1009" width="6.85546875" style="281" customWidth="1"/>
    <col min="1010" max="1010" width="6" style="281" customWidth="1"/>
    <col min="1011" max="1011" width="6.28515625" style="281" customWidth="1"/>
    <col min="1012" max="1012" width="5.28515625" style="281" customWidth="1"/>
    <col min="1013" max="1014" width="6.42578125" style="281" customWidth="1"/>
    <col min="1015" max="1034" width="4" style="281" customWidth="1"/>
    <col min="1035" max="1260" width="9.140625" style="281"/>
    <col min="1261" max="1261" width="4.140625" style="281" customWidth="1"/>
    <col min="1262" max="1262" width="9.85546875" style="281" customWidth="1"/>
    <col min="1263" max="1263" width="4.140625" style="281" customWidth="1"/>
    <col min="1264" max="1265" width="6.85546875" style="281" customWidth="1"/>
    <col min="1266" max="1266" width="6" style="281" customWidth="1"/>
    <col min="1267" max="1267" width="6.28515625" style="281" customWidth="1"/>
    <col min="1268" max="1268" width="5.28515625" style="281" customWidth="1"/>
    <col min="1269" max="1270" width="6.42578125" style="281" customWidth="1"/>
    <col min="1271" max="1290" width="4" style="281" customWidth="1"/>
    <col min="1291" max="1516" width="9.140625" style="281"/>
    <col min="1517" max="1517" width="4.140625" style="281" customWidth="1"/>
    <col min="1518" max="1518" width="9.85546875" style="281" customWidth="1"/>
    <col min="1519" max="1519" width="4.140625" style="281" customWidth="1"/>
    <col min="1520" max="1521" width="6.85546875" style="281" customWidth="1"/>
    <col min="1522" max="1522" width="6" style="281" customWidth="1"/>
    <col min="1523" max="1523" width="6.28515625" style="281" customWidth="1"/>
    <col min="1524" max="1524" width="5.28515625" style="281" customWidth="1"/>
    <col min="1525" max="1526" width="6.42578125" style="281" customWidth="1"/>
    <col min="1527" max="1546" width="4" style="281" customWidth="1"/>
    <col min="1547" max="1772" width="9.140625" style="281"/>
    <col min="1773" max="1773" width="4.140625" style="281" customWidth="1"/>
    <col min="1774" max="1774" width="9.85546875" style="281" customWidth="1"/>
    <col min="1775" max="1775" width="4.140625" style="281" customWidth="1"/>
    <col min="1776" max="1777" width="6.85546875" style="281" customWidth="1"/>
    <col min="1778" max="1778" width="6" style="281" customWidth="1"/>
    <col min="1779" max="1779" width="6.28515625" style="281" customWidth="1"/>
    <col min="1780" max="1780" width="5.28515625" style="281" customWidth="1"/>
    <col min="1781" max="1782" width="6.42578125" style="281" customWidth="1"/>
    <col min="1783" max="1802" width="4" style="281" customWidth="1"/>
    <col min="1803" max="2028" width="9.140625" style="281"/>
    <col min="2029" max="2029" width="4.140625" style="281" customWidth="1"/>
    <col min="2030" max="2030" width="9.85546875" style="281" customWidth="1"/>
    <col min="2031" max="2031" width="4.140625" style="281" customWidth="1"/>
    <col min="2032" max="2033" width="6.85546875" style="281" customWidth="1"/>
    <col min="2034" max="2034" width="6" style="281" customWidth="1"/>
    <col min="2035" max="2035" width="6.28515625" style="281" customWidth="1"/>
    <col min="2036" max="2036" width="5.28515625" style="281" customWidth="1"/>
    <col min="2037" max="2038" width="6.42578125" style="281" customWidth="1"/>
    <col min="2039" max="2058" width="4" style="281" customWidth="1"/>
    <col min="2059" max="2284" width="9.140625" style="281"/>
    <col min="2285" max="2285" width="4.140625" style="281" customWidth="1"/>
    <col min="2286" max="2286" width="9.85546875" style="281" customWidth="1"/>
    <col min="2287" max="2287" width="4.140625" style="281" customWidth="1"/>
    <col min="2288" max="2289" width="6.85546875" style="281" customWidth="1"/>
    <col min="2290" max="2290" width="6" style="281" customWidth="1"/>
    <col min="2291" max="2291" width="6.28515625" style="281" customWidth="1"/>
    <col min="2292" max="2292" width="5.28515625" style="281" customWidth="1"/>
    <col min="2293" max="2294" width="6.42578125" style="281" customWidth="1"/>
    <col min="2295" max="2314" width="4" style="281" customWidth="1"/>
    <col min="2315" max="2540" width="9.140625" style="281"/>
    <col min="2541" max="2541" width="4.140625" style="281" customWidth="1"/>
    <col min="2542" max="2542" width="9.85546875" style="281" customWidth="1"/>
    <col min="2543" max="2543" width="4.140625" style="281" customWidth="1"/>
    <col min="2544" max="2545" width="6.85546875" style="281" customWidth="1"/>
    <col min="2546" max="2546" width="6" style="281" customWidth="1"/>
    <col min="2547" max="2547" width="6.28515625" style="281" customWidth="1"/>
    <col min="2548" max="2548" width="5.28515625" style="281" customWidth="1"/>
    <col min="2549" max="2550" width="6.42578125" style="281" customWidth="1"/>
    <col min="2551" max="2570" width="4" style="281" customWidth="1"/>
    <col min="2571" max="2796" width="9.140625" style="281"/>
    <col min="2797" max="2797" width="4.140625" style="281" customWidth="1"/>
    <col min="2798" max="2798" width="9.85546875" style="281" customWidth="1"/>
    <col min="2799" max="2799" width="4.140625" style="281" customWidth="1"/>
    <col min="2800" max="2801" width="6.85546875" style="281" customWidth="1"/>
    <col min="2802" max="2802" width="6" style="281" customWidth="1"/>
    <col min="2803" max="2803" width="6.28515625" style="281" customWidth="1"/>
    <col min="2804" max="2804" width="5.28515625" style="281" customWidth="1"/>
    <col min="2805" max="2806" width="6.42578125" style="281" customWidth="1"/>
    <col min="2807" max="2826" width="4" style="281" customWidth="1"/>
    <col min="2827" max="3052" width="9.140625" style="281"/>
    <col min="3053" max="3053" width="4.140625" style="281" customWidth="1"/>
    <col min="3054" max="3054" width="9.85546875" style="281" customWidth="1"/>
    <col min="3055" max="3055" width="4.140625" style="281" customWidth="1"/>
    <col min="3056" max="3057" width="6.85546875" style="281" customWidth="1"/>
    <col min="3058" max="3058" width="6" style="281" customWidth="1"/>
    <col min="3059" max="3059" width="6.28515625" style="281" customWidth="1"/>
    <col min="3060" max="3060" width="5.28515625" style="281" customWidth="1"/>
    <col min="3061" max="3062" width="6.42578125" style="281" customWidth="1"/>
    <col min="3063" max="3082" width="4" style="281" customWidth="1"/>
    <col min="3083" max="3308" width="9.140625" style="281"/>
    <col min="3309" max="3309" width="4.140625" style="281" customWidth="1"/>
    <col min="3310" max="3310" width="9.85546875" style="281" customWidth="1"/>
    <col min="3311" max="3311" width="4.140625" style="281" customWidth="1"/>
    <col min="3312" max="3313" width="6.85546875" style="281" customWidth="1"/>
    <col min="3314" max="3314" width="6" style="281" customWidth="1"/>
    <col min="3315" max="3315" width="6.28515625" style="281" customWidth="1"/>
    <col min="3316" max="3316" width="5.28515625" style="281" customWidth="1"/>
    <col min="3317" max="3318" width="6.42578125" style="281" customWidth="1"/>
    <col min="3319" max="3338" width="4" style="281" customWidth="1"/>
    <col min="3339" max="3564" width="9.140625" style="281"/>
    <col min="3565" max="3565" width="4.140625" style="281" customWidth="1"/>
    <col min="3566" max="3566" width="9.85546875" style="281" customWidth="1"/>
    <col min="3567" max="3567" width="4.140625" style="281" customWidth="1"/>
    <col min="3568" max="3569" width="6.85546875" style="281" customWidth="1"/>
    <col min="3570" max="3570" width="6" style="281" customWidth="1"/>
    <col min="3571" max="3571" width="6.28515625" style="281" customWidth="1"/>
    <col min="3572" max="3572" width="5.28515625" style="281" customWidth="1"/>
    <col min="3573" max="3574" width="6.42578125" style="281" customWidth="1"/>
    <col min="3575" max="3594" width="4" style="281" customWidth="1"/>
    <col min="3595" max="3820" width="9.140625" style="281"/>
    <col min="3821" max="3821" width="4.140625" style="281" customWidth="1"/>
    <col min="3822" max="3822" width="9.85546875" style="281" customWidth="1"/>
    <col min="3823" max="3823" width="4.140625" style="281" customWidth="1"/>
    <col min="3824" max="3825" width="6.85546875" style="281" customWidth="1"/>
    <col min="3826" max="3826" width="6" style="281" customWidth="1"/>
    <col min="3827" max="3827" width="6.28515625" style="281" customWidth="1"/>
    <col min="3828" max="3828" width="5.28515625" style="281" customWidth="1"/>
    <col min="3829" max="3830" width="6.42578125" style="281" customWidth="1"/>
    <col min="3831" max="3850" width="4" style="281" customWidth="1"/>
    <col min="3851" max="4076" width="9.140625" style="281"/>
    <col min="4077" max="4077" width="4.140625" style="281" customWidth="1"/>
    <col min="4078" max="4078" width="9.85546875" style="281" customWidth="1"/>
    <col min="4079" max="4079" width="4.140625" style="281" customWidth="1"/>
    <col min="4080" max="4081" width="6.85546875" style="281" customWidth="1"/>
    <col min="4082" max="4082" width="6" style="281" customWidth="1"/>
    <col min="4083" max="4083" width="6.28515625" style="281" customWidth="1"/>
    <col min="4084" max="4084" width="5.28515625" style="281" customWidth="1"/>
    <col min="4085" max="4086" width="6.42578125" style="281" customWidth="1"/>
    <col min="4087" max="4106" width="4" style="281" customWidth="1"/>
    <col min="4107" max="4332" width="9.140625" style="281"/>
    <col min="4333" max="4333" width="4.140625" style="281" customWidth="1"/>
    <col min="4334" max="4334" width="9.85546875" style="281" customWidth="1"/>
    <col min="4335" max="4335" width="4.140625" style="281" customWidth="1"/>
    <col min="4336" max="4337" width="6.85546875" style="281" customWidth="1"/>
    <col min="4338" max="4338" width="6" style="281" customWidth="1"/>
    <col min="4339" max="4339" width="6.28515625" style="281" customWidth="1"/>
    <col min="4340" max="4340" width="5.28515625" style="281" customWidth="1"/>
    <col min="4341" max="4342" width="6.42578125" style="281" customWidth="1"/>
    <col min="4343" max="4362" width="4" style="281" customWidth="1"/>
    <col min="4363" max="4588" width="9.140625" style="281"/>
    <col min="4589" max="4589" width="4.140625" style="281" customWidth="1"/>
    <col min="4590" max="4590" width="9.85546875" style="281" customWidth="1"/>
    <col min="4591" max="4591" width="4.140625" style="281" customWidth="1"/>
    <col min="4592" max="4593" width="6.85546875" style="281" customWidth="1"/>
    <col min="4594" max="4594" width="6" style="281" customWidth="1"/>
    <col min="4595" max="4595" width="6.28515625" style="281" customWidth="1"/>
    <col min="4596" max="4596" width="5.28515625" style="281" customWidth="1"/>
    <col min="4597" max="4598" width="6.42578125" style="281" customWidth="1"/>
    <col min="4599" max="4618" width="4" style="281" customWidth="1"/>
    <col min="4619" max="4844" width="9.140625" style="281"/>
    <col min="4845" max="4845" width="4.140625" style="281" customWidth="1"/>
    <col min="4846" max="4846" width="9.85546875" style="281" customWidth="1"/>
    <col min="4847" max="4847" width="4.140625" style="281" customWidth="1"/>
    <col min="4848" max="4849" width="6.85546875" style="281" customWidth="1"/>
    <col min="4850" max="4850" width="6" style="281" customWidth="1"/>
    <col min="4851" max="4851" width="6.28515625" style="281" customWidth="1"/>
    <col min="4852" max="4852" width="5.28515625" style="281" customWidth="1"/>
    <col min="4853" max="4854" width="6.42578125" style="281" customWidth="1"/>
    <col min="4855" max="4874" width="4" style="281" customWidth="1"/>
    <col min="4875" max="5100" width="9.140625" style="281"/>
    <col min="5101" max="5101" width="4.140625" style="281" customWidth="1"/>
    <col min="5102" max="5102" width="9.85546875" style="281" customWidth="1"/>
    <col min="5103" max="5103" width="4.140625" style="281" customWidth="1"/>
    <col min="5104" max="5105" width="6.85546875" style="281" customWidth="1"/>
    <col min="5106" max="5106" width="6" style="281" customWidth="1"/>
    <col min="5107" max="5107" width="6.28515625" style="281" customWidth="1"/>
    <col min="5108" max="5108" width="5.28515625" style="281" customWidth="1"/>
    <col min="5109" max="5110" width="6.42578125" style="281" customWidth="1"/>
    <col min="5111" max="5130" width="4" style="281" customWidth="1"/>
    <col min="5131" max="5356" width="9.140625" style="281"/>
    <col min="5357" max="5357" width="4.140625" style="281" customWidth="1"/>
    <col min="5358" max="5358" width="9.85546875" style="281" customWidth="1"/>
    <col min="5359" max="5359" width="4.140625" style="281" customWidth="1"/>
    <col min="5360" max="5361" width="6.85546875" style="281" customWidth="1"/>
    <col min="5362" max="5362" width="6" style="281" customWidth="1"/>
    <col min="5363" max="5363" width="6.28515625" style="281" customWidth="1"/>
    <col min="5364" max="5364" width="5.28515625" style="281" customWidth="1"/>
    <col min="5365" max="5366" width="6.42578125" style="281" customWidth="1"/>
    <col min="5367" max="5386" width="4" style="281" customWidth="1"/>
    <col min="5387" max="5612" width="9.140625" style="281"/>
    <col min="5613" max="5613" width="4.140625" style="281" customWidth="1"/>
    <col min="5614" max="5614" width="9.85546875" style="281" customWidth="1"/>
    <col min="5615" max="5615" width="4.140625" style="281" customWidth="1"/>
    <col min="5616" max="5617" width="6.85546875" style="281" customWidth="1"/>
    <col min="5618" max="5618" width="6" style="281" customWidth="1"/>
    <col min="5619" max="5619" width="6.28515625" style="281" customWidth="1"/>
    <col min="5620" max="5620" width="5.28515625" style="281" customWidth="1"/>
    <col min="5621" max="5622" width="6.42578125" style="281" customWidth="1"/>
    <col min="5623" max="5642" width="4" style="281" customWidth="1"/>
    <col min="5643" max="5868" width="9.140625" style="281"/>
    <col min="5869" max="5869" width="4.140625" style="281" customWidth="1"/>
    <col min="5870" max="5870" width="9.85546875" style="281" customWidth="1"/>
    <col min="5871" max="5871" width="4.140625" style="281" customWidth="1"/>
    <col min="5872" max="5873" width="6.85546875" style="281" customWidth="1"/>
    <col min="5874" max="5874" width="6" style="281" customWidth="1"/>
    <col min="5875" max="5875" width="6.28515625" style="281" customWidth="1"/>
    <col min="5876" max="5876" width="5.28515625" style="281" customWidth="1"/>
    <col min="5877" max="5878" width="6.42578125" style="281" customWidth="1"/>
    <col min="5879" max="5898" width="4" style="281" customWidth="1"/>
    <col min="5899" max="6124" width="9.140625" style="281"/>
    <col min="6125" max="6125" width="4.140625" style="281" customWidth="1"/>
    <col min="6126" max="6126" width="9.85546875" style="281" customWidth="1"/>
    <col min="6127" max="6127" width="4.140625" style="281" customWidth="1"/>
    <col min="6128" max="6129" width="6.85546875" style="281" customWidth="1"/>
    <col min="6130" max="6130" width="6" style="281" customWidth="1"/>
    <col min="6131" max="6131" width="6.28515625" style="281" customWidth="1"/>
    <col min="6132" max="6132" width="5.28515625" style="281" customWidth="1"/>
    <col min="6133" max="6134" width="6.42578125" style="281" customWidth="1"/>
    <col min="6135" max="6154" width="4" style="281" customWidth="1"/>
    <col min="6155" max="6380" width="9.140625" style="281"/>
    <col min="6381" max="6381" width="4.140625" style="281" customWidth="1"/>
    <col min="6382" max="6382" width="9.85546875" style="281" customWidth="1"/>
    <col min="6383" max="6383" width="4.140625" style="281" customWidth="1"/>
    <col min="6384" max="6385" width="6.85546875" style="281" customWidth="1"/>
    <col min="6386" max="6386" width="6" style="281" customWidth="1"/>
    <col min="6387" max="6387" width="6.28515625" style="281" customWidth="1"/>
    <col min="6388" max="6388" width="5.28515625" style="281" customWidth="1"/>
    <col min="6389" max="6390" width="6.42578125" style="281" customWidth="1"/>
    <col min="6391" max="6410" width="4" style="281" customWidth="1"/>
    <col min="6411" max="6636" width="9.140625" style="281"/>
    <col min="6637" max="6637" width="4.140625" style="281" customWidth="1"/>
    <col min="6638" max="6638" width="9.85546875" style="281" customWidth="1"/>
    <col min="6639" max="6639" width="4.140625" style="281" customWidth="1"/>
    <col min="6640" max="6641" width="6.85546875" style="281" customWidth="1"/>
    <col min="6642" max="6642" width="6" style="281" customWidth="1"/>
    <col min="6643" max="6643" width="6.28515625" style="281" customWidth="1"/>
    <col min="6644" max="6644" width="5.28515625" style="281" customWidth="1"/>
    <col min="6645" max="6646" width="6.42578125" style="281" customWidth="1"/>
    <col min="6647" max="6666" width="4" style="281" customWidth="1"/>
    <col min="6667" max="6892" width="9.140625" style="281"/>
    <col min="6893" max="6893" width="4.140625" style="281" customWidth="1"/>
    <col min="6894" max="6894" width="9.85546875" style="281" customWidth="1"/>
    <col min="6895" max="6895" width="4.140625" style="281" customWidth="1"/>
    <col min="6896" max="6897" width="6.85546875" style="281" customWidth="1"/>
    <col min="6898" max="6898" width="6" style="281" customWidth="1"/>
    <col min="6899" max="6899" width="6.28515625" style="281" customWidth="1"/>
    <col min="6900" max="6900" width="5.28515625" style="281" customWidth="1"/>
    <col min="6901" max="6902" width="6.42578125" style="281" customWidth="1"/>
    <col min="6903" max="6922" width="4" style="281" customWidth="1"/>
    <col min="6923" max="7148" width="9.140625" style="281"/>
    <col min="7149" max="7149" width="4.140625" style="281" customWidth="1"/>
    <col min="7150" max="7150" width="9.85546875" style="281" customWidth="1"/>
    <col min="7151" max="7151" width="4.140625" style="281" customWidth="1"/>
    <col min="7152" max="7153" width="6.85546875" style="281" customWidth="1"/>
    <col min="7154" max="7154" width="6" style="281" customWidth="1"/>
    <col min="7155" max="7155" width="6.28515625" style="281" customWidth="1"/>
    <col min="7156" max="7156" width="5.28515625" style="281" customWidth="1"/>
    <col min="7157" max="7158" width="6.42578125" style="281" customWidth="1"/>
    <col min="7159" max="7178" width="4" style="281" customWidth="1"/>
    <col min="7179" max="7404" width="9.140625" style="281"/>
    <col min="7405" max="7405" width="4.140625" style="281" customWidth="1"/>
    <col min="7406" max="7406" width="9.85546875" style="281" customWidth="1"/>
    <col min="7407" max="7407" width="4.140625" style="281" customWidth="1"/>
    <col min="7408" max="7409" width="6.85546875" style="281" customWidth="1"/>
    <col min="7410" max="7410" width="6" style="281" customWidth="1"/>
    <col min="7411" max="7411" width="6.28515625" style="281" customWidth="1"/>
    <col min="7412" max="7412" width="5.28515625" style="281" customWidth="1"/>
    <col min="7413" max="7414" width="6.42578125" style="281" customWidth="1"/>
    <col min="7415" max="7434" width="4" style="281" customWidth="1"/>
    <col min="7435" max="7660" width="9.140625" style="281"/>
    <col min="7661" max="7661" width="4.140625" style="281" customWidth="1"/>
    <col min="7662" max="7662" width="9.85546875" style="281" customWidth="1"/>
    <col min="7663" max="7663" width="4.140625" style="281" customWidth="1"/>
    <col min="7664" max="7665" width="6.85546875" style="281" customWidth="1"/>
    <col min="7666" max="7666" width="6" style="281" customWidth="1"/>
    <col min="7667" max="7667" width="6.28515625" style="281" customWidth="1"/>
    <col min="7668" max="7668" width="5.28515625" style="281" customWidth="1"/>
    <col min="7669" max="7670" width="6.42578125" style="281" customWidth="1"/>
    <col min="7671" max="7690" width="4" style="281" customWidth="1"/>
    <col min="7691" max="7916" width="9.140625" style="281"/>
    <col min="7917" max="7917" width="4.140625" style="281" customWidth="1"/>
    <col min="7918" max="7918" width="9.85546875" style="281" customWidth="1"/>
    <col min="7919" max="7919" width="4.140625" style="281" customWidth="1"/>
    <col min="7920" max="7921" width="6.85546875" style="281" customWidth="1"/>
    <col min="7922" max="7922" width="6" style="281" customWidth="1"/>
    <col min="7923" max="7923" width="6.28515625" style="281" customWidth="1"/>
    <col min="7924" max="7924" width="5.28515625" style="281" customWidth="1"/>
    <col min="7925" max="7926" width="6.42578125" style="281" customWidth="1"/>
    <col min="7927" max="7946" width="4" style="281" customWidth="1"/>
    <col min="7947" max="8172" width="9.140625" style="281"/>
    <col min="8173" max="8173" width="4.140625" style="281" customWidth="1"/>
    <col min="8174" max="8174" width="9.85546875" style="281" customWidth="1"/>
    <col min="8175" max="8175" width="4.140625" style="281" customWidth="1"/>
    <col min="8176" max="8177" width="6.85546875" style="281" customWidth="1"/>
    <col min="8178" max="8178" width="6" style="281" customWidth="1"/>
    <col min="8179" max="8179" width="6.28515625" style="281" customWidth="1"/>
    <col min="8180" max="8180" width="5.28515625" style="281" customWidth="1"/>
    <col min="8181" max="8182" width="6.42578125" style="281" customWidth="1"/>
    <col min="8183" max="8202" width="4" style="281" customWidth="1"/>
    <col min="8203" max="8428" width="9.140625" style="281"/>
    <col min="8429" max="8429" width="4.140625" style="281" customWidth="1"/>
    <col min="8430" max="8430" width="9.85546875" style="281" customWidth="1"/>
    <col min="8431" max="8431" width="4.140625" style="281" customWidth="1"/>
    <col min="8432" max="8433" width="6.85546875" style="281" customWidth="1"/>
    <col min="8434" max="8434" width="6" style="281" customWidth="1"/>
    <col min="8435" max="8435" width="6.28515625" style="281" customWidth="1"/>
    <col min="8436" max="8436" width="5.28515625" style="281" customWidth="1"/>
    <col min="8437" max="8438" width="6.42578125" style="281" customWidth="1"/>
    <col min="8439" max="8458" width="4" style="281" customWidth="1"/>
    <col min="8459" max="8684" width="9.140625" style="281"/>
    <col min="8685" max="8685" width="4.140625" style="281" customWidth="1"/>
    <col min="8686" max="8686" width="9.85546875" style="281" customWidth="1"/>
    <col min="8687" max="8687" width="4.140625" style="281" customWidth="1"/>
    <col min="8688" max="8689" width="6.85546875" style="281" customWidth="1"/>
    <col min="8690" max="8690" width="6" style="281" customWidth="1"/>
    <col min="8691" max="8691" width="6.28515625" style="281" customWidth="1"/>
    <col min="8692" max="8692" width="5.28515625" style="281" customWidth="1"/>
    <col min="8693" max="8694" width="6.42578125" style="281" customWidth="1"/>
    <col min="8695" max="8714" width="4" style="281" customWidth="1"/>
    <col min="8715" max="8940" width="9.140625" style="281"/>
    <col min="8941" max="8941" width="4.140625" style="281" customWidth="1"/>
    <col min="8942" max="8942" width="9.85546875" style="281" customWidth="1"/>
    <col min="8943" max="8943" width="4.140625" style="281" customWidth="1"/>
    <col min="8944" max="8945" width="6.85546875" style="281" customWidth="1"/>
    <col min="8946" max="8946" width="6" style="281" customWidth="1"/>
    <col min="8947" max="8947" width="6.28515625" style="281" customWidth="1"/>
    <col min="8948" max="8948" width="5.28515625" style="281" customWidth="1"/>
    <col min="8949" max="8950" width="6.42578125" style="281" customWidth="1"/>
    <col min="8951" max="8970" width="4" style="281" customWidth="1"/>
    <col min="8971" max="9196" width="9.140625" style="281"/>
    <col min="9197" max="9197" width="4.140625" style="281" customWidth="1"/>
    <col min="9198" max="9198" width="9.85546875" style="281" customWidth="1"/>
    <col min="9199" max="9199" width="4.140625" style="281" customWidth="1"/>
    <col min="9200" max="9201" width="6.85546875" style="281" customWidth="1"/>
    <col min="9202" max="9202" width="6" style="281" customWidth="1"/>
    <col min="9203" max="9203" width="6.28515625" style="281" customWidth="1"/>
    <col min="9204" max="9204" width="5.28515625" style="281" customWidth="1"/>
    <col min="9205" max="9206" width="6.42578125" style="281" customWidth="1"/>
    <col min="9207" max="9226" width="4" style="281" customWidth="1"/>
    <col min="9227" max="9452" width="9.140625" style="281"/>
    <col min="9453" max="9453" width="4.140625" style="281" customWidth="1"/>
    <col min="9454" max="9454" width="9.85546875" style="281" customWidth="1"/>
    <col min="9455" max="9455" width="4.140625" style="281" customWidth="1"/>
    <col min="9456" max="9457" width="6.85546875" style="281" customWidth="1"/>
    <col min="9458" max="9458" width="6" style="281" customWidth="1"/>
    <col min="9459" max="9459" width="6.28515625" style="281" customWidth="1"/>
    <col min="9460" max="9460" width="5.28515625" style="281" customWidth="1"/>
    <col min="9461" max="9462" width="6.42578125" style="281" customWidth="1"/>
    <col min="9463" max="9482" width="4" style="281" customWidth="1"/>
    <col min="9483" max="9708" width="9.140625" style="281"/>
    <col min="9709" max="9709" width="4.140625" style="281" customWidth="1"/>
    <col min="9710" max="9710" width="9.85546875" style="281" customWidth="1"/>
    <col min="9711" max="9711" width="4.140625" style="281" customWidth="1"/>
    <col min="9712" max="9713" width="6.85546875" style="281" customWidth="1"/>
    <col min="9714" max="9714" width="6" style="281" customWidth="1"/>
    <col min="9715" max="9715" width="6.28515625" style="281" customWidth="1"/>
    <col min="9716" max="9716" width="5.28515625" style="281" customWidth="1"/>
    <col min="9717" max="9718" width="6.42578125" style="281" customWidth="1"/>
    <col min="9719" max="9738" width="4" style="281" customWidth="1"/>
    <col min="9739" max="9964" width="9.140625" style="281"/>
    <col min="9965" max="9965" width="4.140625" style="281" customWidth="1"/>
    <col min="9966" max="9966" width="9.85546875" style="281" customWidth="1"/>
    <col min="9967" max="9967" width="4.140625" style="281" customWidth="1"/>
    <col min="9968" max="9969" width="6.85546875" style="281" customWidth="1"/>
    <col min="9970" max="9970" width="6" style="281" customWidth="1"/>
    <col min="9971" max="9971" width="6.28515625" style="281" customWidth="1"/>
    <col min="9972" max="9972" width="5.28515625" style="281" customWidth="1"/>
    <col min="9973" max="9974" width="6.42578125" style="281" customWidth="1"/>
    <col min="9975" max="9994" width="4" style="281" customWidth="1"/>
    <col min="9995" max="10220" width="9.140625" style="281"/>
    <col min="10221" max="10221" width="4.140625" style="281" customWidth="1"/>
    <col min="10222" max="10222" width="9.85546875" style="281" customWidth="1"/>
    <col min="10223" max="10223" width="4.140625" style="281" customWidth="1"/>
    <col min="10224" max="10225" width="6.85546875" style="281" customWidth="1"/>
    <col min="10226" max="10226" width="6" style="281" customWidth="1"/>
    <col min="10227" max="10227" width="6.28515625" style="281" customWidth="1"/>
    <col min="10228" max="10228" width="5.28515625" style="281" customWidth="1"/>
    <col min="10229" max="10230" width="6.42578125" style="281" customWidth="1"/>
    <col min="10231" max="10250" width="4" style="281" customWidth="1"/>
    <col min="10251" max="10476" width="9.140625" style="281"/>
    <col min="10477" max="10477" width="4.140625" style="281" customWidth="1"/>
    <col min="10478" max="10478" width="9.85546875" style="281" customWidth="1"/>
    <col min="10479" max="10479" width="4.140625" style="281" customWidth="1"/>
    <col min="10480" max="10481" width="6.85546875" style="281" customWidth="1"/>
    <col min="10482" max="10482" width="6" style="281" customWidth="1"/>
    <col min="10483" max="10483" width="6.28515625" style="281" customWidth="1"/>
    <col min="10484" max="10484" width="5.28515625" style="281" customWidth="1"/>
    <col min="10485" max="10486" width="6.42578125" style="281" customWidth="1"/>
    <col min="10487" max="10506" width="4" style="281" customWidth="1"/>
    <col min="10507" max="10732" width="9.140625" style="281"/>
    <col min="10733" max="10733" width="4.140625" style="281" customWidth="1"/>
    <col min="10734" max="10734" width="9.85546875" style="281" customWidth="1"/>
    <col min="10735" max="10735" width="4.140625" style="281" customWidth="1"/>
    <col min="10736" max="10737" width="6.85546875" style="281" customWidth="1"/>
    <col min="10738" max="10738" width="6" style="281" customWidth="1"/>
    <col min="10739" max="10739" width="6.28515625" style="281" customWidth="1"/>
    <col min="10740" max="10740" width="5.28515625" style="281" customWidth="1"/>
    <col min="10741" max="10742" width="6.42578125" style="281" customWidth="1"/>
    <col min="10743" max="10762" width="4" style="281" customWidth="1"/>
    <col min="10763" max="10988" width="9.140625" style="281"/>
    <col min="10989" max="10989" width="4.140625" style="281" customWidth="1"/>
    <col min="10990" max="10990" width="9.85546875" style="281" customWidth="1"/>
    <col min="10991" max="10991" width="4.140625" style="281" customWidth="1"/>
    <col min="10992" max="10993" width="6.85546875" style="281" customWidth="1"/>
    <col min="10994" max="10994" width="6" style="281" customWidth="1"/>
    <col min="10995" max="10995" width="6.28515625" style="281" customWidth="1"/>
    <col min="10996" max="10996" width="5.28515625" style="281" customWidth="1"/>
    <col min="10997" max="10998" width="6.42578125" style="281" customWidth="1"/>
    <col min="10999" max="11018" width="4" style="281" customWidth="1"/>
    <col min="11019" max="11244" width="9.140625" style="281"/>
    <col min="11245" max="11245" width="4.140625" style="281" customWidth="1"/>
    <col min="11246" max="11246" width="9.85546875" style="281" customWidth="1"/>
    <col min="11247" max="11247" width="4.140625" style="281" customWidth="1"/>
    <col min="11248" max="11249" width="6.85546875" style="281" customWidth="1"/>
    <col min="11250" max="11250" width="6" style="281" customWidth="1"/>
    <col min="11251" max="11251" width="6.28515625" style="281" customWidth="1"/>
    <col min="11252" max="11252" width="5.28515625" style="281" customWidth="1"/>
    <col min="11253" max="11254" width="6.42578125" style="281" customWidth="1"/>
    <col min="11255" max="11274" width="4" style="281" customWidth="1"/>
    <col min="11275" max="11500" width="9.140625" style="281"/>
    <col min="11501" max="11501" width="4.140625" style="281" customWidth="1"/>
    <col min="11502" max="11502" width="9.85546875" style="281" customWidth="1"/>
    <col min="11503" max="11503" width="4.140625" style="281" customWidth="1"/>
    <col min="11504" max="11505" width="6.85546875" style="281" customWidth="1"/>
    <col min="11506" max="11506" width="6" style="281" customWidth="1"/>
    <col min="11507" max="11507" width="6.28515625" style="281" customWidth="1"/>
    <col min="11508" max="11508" width="5.28515625" style="281" customWidth="1"/>
    <col min="11509" max="11510" width="6.42578125" style="281" customWidth="1"/>
    <col min="11511" max="11530" width="4" style="281" customWidth="1"/>
    <col min="11531" max="11756" width="9.140625" style="281"/>
    <col min="11757" max="11757" width="4.140625" style="281" customWidth="1"/>
    <col min="11758" max="11758" width="9.85546875" style="281" customWidth="1"/>
    <col min="11759" max="11759" width="4.140625" style="281" customWidth="1"/>
    <col min="11760" max="11761" width="6.85546875" style="281" customWidth="1"/>
    <col min="11762" max="11762" width="6" style="281" customWidth="1"/>
    <col min="11763" max="11763" width="6.28515625" style="281" customWidth="1"/>
    <col min="11764" max="11764" width="5.28515625" style="281" customWidth="1"/>
    <col min="11765" max="11766" width="6.42578125" style="281" customWidth="1"/>
    <col min="11767" max="11786" width="4" style="281" customWidth="1"/>
    <col min="11787" max="12012" width="9.140625" style="281"/>
    <col min="12013" max="12013" width="4.140625" style="281" customWidth="1"/>
    <col min="12014" max="12014" width="9.85546875" style="281" customWidth="1"/>
    <col min="12015" max="12015" width="4.140625" style="281" customWidth="1"/>
    <col min="12016" max="12017" width="6.85546875" style="281" customWidth="1"/>
    <col min="12018" max="12018" width="6" style="281" customWidth="1"/>
    <col min="12019" max="12019" width="6.28515625" style="281" customWidth="1"/>
    <col min="12020" max="12020" width="5.28515625" style="281" customWidth="1"/>
    <col min="12021" max="12022" width="6.42578125" style="281" customWidth="1"/>
    <col min="12023" max="12042" width="4" style="281" customWidth="1"/>
    <col min="12043" max="12268" width="9.140625" style="281"/>
    <col min="12269" max="12269" width="4.140625" style="281" customWidth="1"/>
    <col min="12270" max="12270" width="9.85546875" style="281" customWidth="1"/>
    <col min="12271" max="12271" width="4.140625" style="281" customWidth="1"/>
    <col min="12272" max="12273" width="6.85546875" style="281" customWidth="1"/>
    <col min="12274" max="12274" width="6" style="281" customWidth="1"/>
    <col min="12275" max="12275" width="6.28515625" style="281" customWidth="1"/>
    <col min="12276" max="12276" width="5.28515625" style="281" customWidth="1"/>
    <col min="12277" max="12278" width="6.42578125" style="281" customWidth="1"/>
    <col min="12279" max="12298" width="4" style="281" customWidth="1"/>
    <col min="12299" max="12524" width="9.140625" style="281"/>
    <col min="12525" max="12525" width="4.140625" style="281" customWidth="1"/>
    <col min="12526" max="12526" width="9.85546875" style="281" customWidth="1"/>
    <col min="12527" max="12527" width="4.140625" style="281" customWidth="1"/>
    <col min="12528" max="12529" width="6.85546875" style="281" customWidth="1"/>
    <col min="12530" max="12530" width="6" style="281" customWidth="1"/>
    <col min="12531" max="12531" width="6.28515625" style="281" customWidth="1"/>
    <col min="12532" max="12532" width="5.28515625" style="281" customWidth="1"/>
    <col min="12533" max="12534" width="6.42578125" style="281" customWidth="1"/>
    <col min="12535" max="12554" width="4" style="281" customWidth="1"/>
    <col min="12555" max="12780" width="9.140625" style="281"/>
    <col min="12781" max="12781" width="4.140625" style="281" customWidth="1"/>
    <col min="12782" max="12782" width="9.85546875" style="281" customWidth="1"/>
    <col min="12783" max="12783" width="4.140625" style="281" customWidth="1"/>
    <col min="12784" max="12785" width="6.85546875" style="281" customWidth="1"/>
    <col min="12786" max="12786" width="6" style="281" customWidth="1"/>
    <col min="12787" max="12787" width="6.28515625" style="281" customWidth="1"/>
    <col min="12788" max="12788" width="5.28515625" style="281" customWidth="1"/>
    <col min="12789" max="12790" width="6.42578125" style="281" customWidth="1"/>
    <col min="12791" max="12810" width="4" style="281" customWidth="1"/>
    <col min="12811" max="13036" width="9.140625" style="281"/>
    <col min="13037" max="13037" width="4.140625" style="281" customWidth="1"/>
    <col min="13038" max="13038" width="9.85546875" style="281" customWidth="1"/>
    <col min="13039" max="13039" width="4.140625" style="281" customWidth="1"/>
    <col min="13040" max="13041" width="6.85546875" style="281" customWidth="1"/>
    <col min="13042" max="13042" width="6" style="281" customWidth="1"/>
    <col min="13043" max="13043" width="6.28515625" style="281" customWidth="1"/>
    <col min="13044" max="13044" width="5.28515625" style="281" customWidth="1"/>
    <col min="13045" max="13046" width="6.42578125" style="281" customWidth="1"/>
    <col min="13047" max="13066" width="4" style="281" customWidth="1"/>
    <col min="13067" max="13292" width="9.140625" style="281"/>
    <col min="13293" max="13293" width="4.140625" style="281" customWidth="1"/>
    <col min="13294" max="13294" width="9.85546875" style="281" customWidth="1"/>
    <col min="13295" max="13295" width="4.140625" style="281" customWidth="1"/>
    <col min="13296" max="13297" width="6.85546875" style="281" customWidth="1"/>
    <col min="13298" max="13298" width="6" style="281" customWidth="1"/>
    <col min="13299" max="13299" width="6.28515625" style="281" customWidth="1"/>
    <col min="13300" max="13300" width="5.28515625" style="281" customWidth="1"/>
    <col min="13301" max="13302" width="6.42578125" style="281" customWidth="1"/>
    <col min="13303" max="13322" width="4" style="281" customWidth="1"/>
    <col min="13323" max="13548" width="9.140625" style="281"/>
    <col min="13549" max="13549" width="4.140625" style="281" customWidth="1"/>
    <col min="13550" max="13550" width="9.85546875" style="281" customWidth="1"/>
    <col min="13551" max="13551" width="4.140625" style="281" customWidth="1"/>
    <col min="13552" max="13553" width="6.85546875" style="281" customWidth="1"/>
    <col min="13554" max="13554" width="6" style="281" customWidth="1"/>
    <col min="13555" max="13555" width="6.28515625" style="281" customWidth="1"/>
    <col min="13556" max="13556" width="5.28515625" style="281" customWidth="1"/>
    <col min="13557" max="13558" width="6.42578125" style="281" customWidth="1"/>
    <col min="13559" max="13578" width="4" style="281" customWidth="1"/>
    <col min="13579" max="13804" width="9.140625" style="281"/>
    <col min="13805" max="13805" width="4.140625" style="281" customWidth="1"/>
    <col min="13806" max="13806" width="9.85546875" style="281" customWidth="1"/>
    <col min="13807" max="13807" width="4.140625" style="281" customWidth="1"/>
    <col min="13808" max="13809" width="6.85546875" style="281" customWidth="1"/>
    <col min="13810" max="13810" width="6" style="281" customWidth="1"/>
    <col min="13811" max="13811" width="6.28515625" style="281" customWidth="1"/>
    <col min="13812" max="13812" width="5.28515625" style="281" customWidth="1"/>
    <col min="13813" max="13814" width="6.42578125" style="281" customWidth="1"/>
    <col min="13815" max="13834" width="4" style="281" customWidth="1"/>
    <col min="13835" max="14060" width="9.140625" style="281"/>
    <col min="14061" max="14061" width="4.140625" style="281" customWidth="1"/>
    <col min="14062" max="14062" width="9.85546875" style="281" customWidth="1"/>
    <col min="14063" max="14063" width="4.140625" style="281" customWidth="1"/>
    <col min="14064" max="14065" width="6.85546875" style="281" customWidth="1"/>
    <col min="14066" max="14066" width="6" style="281" customWidth="1"/>
    <col min="14067" max="14067" width="6.28515625" style="281" customWidth="1"/>
    <col min="14068" max="14068" width="5.28515625" style="281" customWidth="1"/>
    <col min="14069" max="14070" width="6.42578125" style="281" customWidth="1"/>
    <col min="14071" max="14090" width="4" style="281" customWidth="1"/>
    <col min="14091" max="14316" width="9.140625" style="281"/>
    <col min="14317" max="14317" width="4.140625" style="281" customWidth="1"/>
    <col min="14318" max="14318" width="9.85546875" style="281" customWidth="1"/>
    <col min="14319" max="14319" width="4.140625" style="281" customWidth="1"/>
    <col min="14320" max="14321" width="6.85546875" style="281" customWidth="1"/>
    <col min="14322" max="14322" width="6" style="281" customWidth="1"/>
    <col min="14323" max="14323" width="6.28515625" style="281" customWidth="1"/>
    <col min="14324" max="14324" width="5.28515625" style="281" customWidth="1"/>
    <col min="14325" max="14326" width="6.42578125" style="281" customWidth="1"/>
    <col min="14327" max="14346" width="4" style="281" customWidth="1"/>
    <col min="14347" max="14572" width="9.140625" style="281"/>
    <col min="14573" max="14573" width="4.140625" style="281" customWidth="1"/>
    <col min="14574" max="14574" width="9.85546875" style="281" customWidth="1"/>
    <col min="14575" max="14575" width="4.140625" style="281" customWidth="1"/>
    <col min="14576" max="14577" width="6.85546875" style="281" customWidth="1"/>
    <col min="14578" max="14578" width="6" style="281" customWidth="1"/>
    <col min="14579" max="14579" width="6.28515625" style="281" customWidth="1"/>
    <col min="14580" max="14580" width="5.28515625" style="281" customWidth="1"/>
    <col min="14581" max="14582" width="6.42578125" style="281" customWidth="1"/>
    <col min="14583" max="14602" width="4" style="281" customWidth="1"/>
    <col min="14603" max="14828" width="9.140625" style="281"/>
    <col min="14829" max="14829" width="4.140625" style="281" customWidth="1"/>
    <col min="14830" max="14830" width="9.85546875" style="281" customWidth="1"/>
    <col min="14831" max="14831" width="4.140625" style="281" customWidth="1"/>
    <col min="14832" max="14833" width="6.85546875" style="281" customWidth="1"/>
    <col min="14834" max="14834" width="6" style="281" customWidth="1"/>
    <col min="14835" max="14835" width="6.28515625" style="281" customWidth="1"/>
    <col min="14836" max="14836" width="5.28515625" style="281" customWidth="1"/>
    <col min="14837" max="14838" width="6.42578125" style="281" customWidth="1"/>
    <col min="14839" max="14858" width="4" style="281" customWidth="1"/>
    <col min="14859" max="15084" width="9.140625" style="281"/>
    <col min="15085" max="15085" width="4.140625" style="281" customWidth="1"/>
    <col min="15086" max="15086" width="9.85546875" style="281" customWidth="1"/>
    <col min="15087" max="15087" width="4.140625" style="281" customWidth="1"/>
    <col min="15088" max="15089" width="6.85546875" style="281" customWidth="1"/>
    <col min="15090" max="15090" width="6" style="281" customWidth="1"/>
    <col min="15091" max="15091" width="6.28515625" style="281" customWidth="1"/>
    <col min="15092" max="15092" width="5.28515625" style="281" customWidth="1"/>
    <col min="15093" max="15094" width="6.42578125" style="281" customWidth="1"/>
    <col min="15095" max="15114" width="4" style="281" customWidth="1"/>
    <col min="15115" max="15340" width="9.140625" style="281"/>
    <col min="15341" max="15341" width="4.140625" style="281" customWidth="1"/>
    <col min="15342" max="15342" width="9.85546875" style="281" customWidth="1"/>
    <col min="15343" max="15343" width="4.140625" style="281" customWidth="1"/>
    <col min="15344" max="15345" width="6.85546875" style="281" customWidth="1"/>
    <col min="15346" max="15346" width="6" style="281" customWidth="1"/>
    <col min="15347" max="15347" width="6.28515625" style="281" customWidth="1"/>
    <col min="15348" max="15348" width="5.28515625" style="281" customWidth="1"/>
    <col min="15349" max="15350" width="6.42578125" style="281" customWidth="1"/>
    <col min="15351" max="15370" width="4" style="281" customWidth="1"/>
    <col min="15371" max="15596" width="9.140625" style="281"/>
    <col min="15597" max="15597" width="4.140625" style="281" customWidth="1"/>
    <col min="15598" max="15598" width="9.85546875" style="281" customWidth="1"/>
    <col min="15599" max="15599" width="4.140625" style="281" customWidth="1"/>
    <col min="15600" max="15601" width="6.85546875" style="281" customWidth="1"/>
    <col min="15602" max="15602" width="6" style="281" customWidth="1"/>
    <col min="15603" max="15603" width="6.28515625" style="281" customWidth="1"/>
    <col min="15604" max="15604" width="5.28515625" style="281" customWidth="1"/>
    <col min="15605" max="15606" width="6.42578125" style="281" customWidth="1"/>
    <col min="15607" max="15626" width="4" style="281" customWidth="1"/>
    <col min="15627" max="15852" width="9.140625" style="281"/>
    <col min="15853" max="15853" width="4.140625" style="281" customWidth="1"/>
    <col min="15854" max="15854" width="9.85546875" style="281" customWidth="1"/>
    <col min="15855" max="15855" width="4.140625" style="281" customWidth="1"/>
    <col min="15856" max="15857" width="6.85546875" style="281" customWidth="1"/>
    <col min="15858" max="15858" width="6" style="281" customWidth="1"/>
    <col min="15859" max="15859" width="6.28515625" style="281" customWidth="1"/>
    <col min="15860" max="15860" width="5.28515625" style="281" customWidth="1"/>
    <col min="15861" max="15862" width="6.42578125" style="281" customWidth="1"/>
    <col min="15863" max="15882" width="4" style="281" customWidth="1"/>
    <col min="15883" max="16108" width="9.140625" style="281"/>
    <col min="16109" max="16109" width="4.140625" style="281" customWidth="1"/>
    <col min="16110" max="16110" width="9.85546875" style="281" customWidth="1"/>
    <col min="16111" max="16111" width="4.140625" style="281" customWidth="1"/>
    <col min="16112" max="16113" width="6.85546875" style="281" customWidth="1"/>
    <col min="16114" max="16114" width="6" style="281" customWidth="1"/>
    <col min="16115" max="16115" width="6.28515625" style="281" customWidth="1"/>
    <col min="16116" max="16116" width="5.28515625" style="281" customWidth="1"/>
    <col min="16117" max="16118" width="6.42578125" style="281" customWidth="1"/>
    <col min="16119" max="16138" width="4" style="281" customWidth="1"/>
    <col min="16139" max="16384" width="9.140625" style="281"/>
  </cols>
  <sheetData>
    <row r="1" spans="1:22" ht="18.75" x14ac:dyDescent="0.3">
      <c r="A1" s="520" t="s">
        <v>814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</row>
    <row r="2" spans="1:22" ht="18.75" x14ac:dyDescent="0.3">
      <c r="A2" s="520" t="s">
        <v>815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</row>
    <row r="3" spans="1:22" ht="23.25" customHeight="1" x14ac:dyDescent="0.3">
      <c r="A3" s="520" t="s">
        <v>816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</row>
    <row r="4" spans="1:22" ht="18.75" x14ac:dyDescent="0.3">
      <c r="A4" s="520" t="s">
        <v>817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</row>
    <row r="5" spans="1:22" ht="18.75" x14ac:dyDescent="0.3">
      <c r="A5" s="520" t="s">
        <v>790</v>
      </c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</row>
    <row r="6" spans="1:22" ht="19.5" thickBot="1" x14ac:dyDescent="0.35">
      <c r="A6" s="521"/>
      <c r="B6" s="521"/>
      <c r="C6" s="521"/>
      <c r="D6" s="282"/>
      <c r="E6" s="282"/>
      <c r="F6" s="282"/>
      <c r="G6" s="282"/>
      <c r="H6" s="282"/>
      <c r="I6" s="282"/>
      <c r="J6" s="282"/>
      <c r="K6" s="282"/>
    </row>
    <row r="7" spans="1:22" ht="22.5" customHeight="1" x14ac:dyDescent="0.2">
      <c r="A7" s="673" t="s">
        <v>264</v>
      </c>
      <c r="B7" s="675" t="s">
        <v>1</v>
      </c>
      <c r="C7" s="675" t="s">
        <v>2</v>
      </c>
      <c r="D7" s="676" t="s">
        <v>100</v>
      </c>
      <c r="E7" s="677"/>
      <c r="F7" s="677"/>
      <c r="G7" s="677"/>
      <c r="H7" s="677"/>
      <c r="I7" s="677"/>
      <c r="J7" s="677"/>
      <c r="K7" s="677"/>
      <c r="L7" s="677"/>
      <c r="M7" s="677"/>
      <c r="N7" s="677"/>
      <c r="O7" s="677"/>
      <c r="P7" s="677"/>
      <c r="Q7" s="677"/>
      <c r="R7" s="677"/>
      <c r="S7" s="678"/>
      <c r="T7" s="679" t="s">
        <v>101</v>
      </c>
      <c r="U7" s="682" t="s">
        <v>787</v>
      </c>
    </row>
    <row r="8" spans="1:22" ht="33" customHeight="1" x14ac:dyDescent="0.2">
      <c r="A8" s="674"/>
      <c r="B8" s="669"/>
      <c r="C8" s="669"/>
      <c r="D8" s="670" t="s">
        <v>103</v>
      </c>
      <c r="E8" s="671"/>
      <c r="F8" s="671"/>
      <c r="G8" s="671"/>
      <c r="H8" s="671"/>
      <c r="I8" s="685" t="s">
        <v>244</v>
      </c>
      <c r="J8" s="686" t="s">
        <v>8</v>
      </c>
      <c r="K8" s="686"/>
      <c r="L8" s="686"/>
      <c r="M8" s="686"/>
      <c r="N8" s="687"/>
      <c r="O8" s="686" t="s">
        <v>9</v>
      </c>
      <c r="P8" s="686"/>
      <c r="Q8" s="686"/>
      <c r="R8" s="686"/>
      <c r="S8" s="687"/>
      <c r="T8" s="680"/>
      <c r="U8" s="683"/>
    </row>
    <row r="9" spans="1:22" s="283" customFormat="1" ht="21" customHeight="1" x14ac:dyDescent="0.25">
      <c r="A9" s="674"/>
      <c r="B9" s="669"/>
      <c r="C9" s="669"/>
      <c r="D9" s="669" t="s">
        <v>601</v>
      </c>
      <c r="E9" s="670" t="s">
        <v>11</v>
      </c>
      <c r="F9" s="671"/>
      <c r="G9" s="671"/>
      <c r="H9" s="671"/>
      <c r="I9" s="685"/>
      <c r="J9" s="672" t="s">
        <v>601</v>
      </c>
      <c r="K9" s="670" t="s">
        <v>11</v>
      </c>
      <c r="L9" s="671"/>
      <c r="M9" s="671"/>
      <c r="N9" s="671"/>
      <c r="O9" s="669" t="s">
        <v>105</v>
      </c>
      <c r="P9" s="670" t="s">
        <v>11</v>
      </c>
      <c r="Q9" s="671"/>
      <c r="R9" s="671"/>
      <c r="S9" s="671"/>
      <c r="T9" s="680"/>
      <c r="U9" s="683"/>
    </row>
    <row r="10" spans="1:22" s="283" customFormat="1" ht="145.5" customHeight="1" x14ac:dyDescent="0.25">
      <c r="A10" s="674"/>
      <c r="B10" s="669"/>
      <c r="C10" s="669"/>
      <c r="D10" s="669"/>
      <c r="E10" s="185" t="s">
        <v>106</v>
      </c>
      <c r="F10" s="186" t="s">
        <v>13</v>
      </c>
      <c r="G10" s="187" t="s">
        <v>14</v>
      </c>
      <c r="H10" s="188" t="s">
        <v>107</v>
      </c>
      <c r="I10" s="685"/>
      <c r="J10" s="672"/>
      <c r="K10" s="243" t="str">
        <f>E10</f>
        <v>федеральный бюджет</v>
      </c>
      <c r="L10" s="243" t="str">
        <f t="shared" ref="L10:N10" si="0">F10</f>
        <v>окружной бюджет</v>
      </c>
      <c r="M10" s="243" t="str">
        <f t="shared" si="0"/>
        <v>местные бюджеты</v>
      </c>
      <c r="N10" s="243" t="str">
        <f t="shared" si="0"/>
        <v>иные источники</v>
      </c>
      <c r="O10" s="669"/>
      <c r="P10" s="243" t="str">
        <f>E10</f>
        <v>федеральный бюджет</v>
      </c>
      <c r="Q10" s="243" t="str">
        <f t="shared" ref="Q10:S10" si="1">F10</f>
        <v>окружной бюджет</v>
      </c>
      <c r="R10" s="243" t="str">
        <f t="shared" si="1"/>
        <v>местные бюджеты</v>
      </c>
      <c r="S10" s="243" t="str">
        <f t="shared" si="1"/>
        <v>иные источники</v>
      </c>
      <c r="T10" s="681"/>
      <c r="U10" s="684"/>
    </row>
    <row r="11" spans="1:22" s="284" customFormat="1" ht="15.75" x14ac:dyDescent="0.25">
      <c r="A11" s="244">
        <v>1</v>
      </c>
      <c r="B11" s="245">
        <v>2</v>
      </c>
      <c r="C11" s="245">
        <v>3</v>
      </c>
      <c r="D11" s="246">
        <v>4</v>
      </c>
      <c r="E11" s="246">
        <v>5</v>
      </c>
      <c r="F11" s="246">
        <v>6</v>
      </c>
      <c r="G11" s="246">
        <v>7</v>
      </c>
      <c r="H11" s="247">
        <v>8</v>
      </c>
      <c r="I11" s="247">
        <v>9</v>
      </c>
      <c r="J11" s="247">
        <v>10</v>
      </c>
      <c r="K11" s="247">
        <v>11</v>
      </c>
      <c r="L11" s="247">
        <v>12</v>
      </c>
      <c r="M11" s="248">
        <v>13</v>
      </c>
      <c r="N11" s="248">
        <v>14</v>
      </c>
      <c r="O11" s="248">
        <v>15</v>
      </c>
      <c r="P11" s="248">
        <v>16</v>
      </c>
      <c r="Q11" s="248">
        <v>17</v>
      </c>
      <c r="R11" s="248">
        <v>18</v>
      </c>
      <c r="S11" s="248">
        <v>19</v>
      </c>
      <c r="T11" s="248">
        <v>20</v>
      </c>
      <c r="U11" s="249">
        <v>21</v>
      </c>
    </row>
    <row r="12" spans="1:22" s="284" customFormat="1" ht="15.75" x14ac:dyDescent="0.15">
      <c r="A12" s="666" t="s">
        <v>788</v>
      </c>
      <c r="B12" s="667"/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667"/>
      <c r="T12" s="667"/>
      <c r="U12" s="668"/>
    </row>
    <row r="13" spans="1:22" s="284" customFormat="1" ht="47.25" customHeight="1" x14ac:dyDescent="0.15">
      <c r="A13" s="250" t="str">
        <f>'[2]Свод-план'!A21</f>
        <v>всего, в том числе:</v>
      </c>
      <c r="B13" s="251"/>
      <c r="C13" s="251"/>
      <c r="D13" s="252">
        <f>'[2]Свод-план'!D21</f>
        <v>246711.5</v>
      </c>
      <c r="E13" s="252"/>
      <c r="F13" s="252">
        <f>'[2]Свод-план'!F21</f>
        <v>246711.5</v>
      </c>
      <c r="G13" s="252"/>
      <c r="H13" s="253"/>
      <c r="I13" s="254">
        <f>I16+I19+I27+I33+I40+I54+I60</f>
        <v>49927.972000000002</v>
      </c>
      <c r="J13" s="255">
        <f>K13+L13+M13+N13</f>
        <v>49619.58</v>
      </c>
      <c r="K13" s="254">
        <f>K16+K19+K27+K33+K40+K54+K60</f>
        <v>0</v>
      </c>
      <c r="L13" s="254">
        <f t="shared" ref="L13:M13" si="2">L16+L19+L27+L33+L40+L54+L60</f>
        <v>49619.58</v>
      </c>
      <c r="M13" s="254">
        <f t="shared" si="2"/>
        <v>0</v>
      </c>
      <c r="N13" s="254">
        <f>N16+N19+N27+N33+N40+N54+N60</f>
        <v>0</v>
      </c>
      <c r="O13" s="255">
        <f>P13+Q13+R13+S13</f>
        <v>49619.58</v>
      </c>
      <c r="P13" s="254">
        <f>P16+P19+P27+P33+P40+P54+P60</f>
        <v>0</v>
      </c>
      <c r="Q13" s="254">
        <f t="shared" ref="Q13:S13" si="3">Q16+Q19+Q27+Q33+Q40+Q54+Q60</f>
        <v>49619.58</v>
      </c>
      <c r="R13" s="254">
        <f t="shared" si="3"/>
        <v>0</v>
      </c>
      <c r="S13" s="254">
        <f t="shared" si="3"/>
        <v>0</v>
      </c>
      <c r="T13" s="256">
        <f>J13/I13</f>
        <v>0.99382326203836202</v>
      </c>
      <c r="U13" s="257">
        <f>O13/J13</f>
        <v>1</v>
      </c>
    </row>
    <row r="14" spans="1:22" s="285" customFormat="1" ht="236.25" customHeight="1" x14ac:dyDescent="0.25">
      <c r="A14" s="250" t="str">
        <f>'[2]Свод-план'!A22</f>
        <v>Ответственный исполнитель: Департамент региональной политики Ненецкого автономного округа</v>
      </c>
      <c r="B14" s="251"/>
      <c r="C14" s="251"/>
      <c r="D14" s="252">
        <f>'[2]Свод-план'!D22</f>
        <v>241711.5</v>
      </c>
      <c r="E14" s="252"/>
      <c r="F14" s="252">
        <f>'[2]Свод-план'!F22</f>
        <v>241711.5</v>
      </c>
      <c r="G14" s="252"/>
      <c r="H14" s="255"/>
      <c r="I14" s="252">
        <f>I13-I59</f>
        <v>49927.972000000002</v>
      </c>
      <c r="J14" s="255">
        <f t="shared" ref="J14:J66" si="4">K14+L14+M14+N14</f>
        <v>49619.58</v>
      </c>
      <c r="K14" s="254"/>
      <c r="L14" s="252">
        <f>L13-L59</f>
        <v>49619.58</v>
      </c>
      <c r="M14" s="252"/>
      <c r="N14" s="252"/>
      <c r="O14" s="255">
        <f t="shared" ref="O14:O66" si="5">P14+Q14+R14+S14</f>
        <v>49619.58</v>
      </c>
      <c r="P14" s="252"/>
      <c r="Q14" s="252">
        <f>Q13-Q59</f>
        <v>49619.58</v>
      </c>
      <c r="R14" s="252"/>
      <c r="S14" s="252"/>
      <c r="T14" s="256">
        <f t="shared" ref="T14:T65" si="6">J14/I14</f>
        <v>0.99382326203836202</v>
      </c>
      <c r="U14" s="257">
        <f t="shared" ref="U14:U53" si="7">O14/J14</f>
        <v>1</v>
      </c>
    </row>
    <row r="15" spans="1:22" s="287" customFormat="1" ht="252" customHeight="1" x14ac:dyDescent="0.25">
      <c r="A15" s="250" t="str">
        <f>'[2]Свод-план'!A23</f>
        <v>Соисполнитель: Департамент финансов, экономики и имущества Ненецкого автономного округа</v>
      </c>
      <c r="B15" s="251"/>
      <c r="C15" s="251"/>
      <c r="D15" s="252">
        <f>'[2]Свод-план'!D23</f>
        <v>5000</v>
      </c>
      <c r="E15" s="252"/>
      <c r="F15" s="252">
        <f>'[2]Свод-план'!F23</f>
        <v>5000</v>
      </c>
      <c r="G15" s="258"/>
      <c r="H15" s="259"/>
      <c r="I15" s="252">
        <f>I59</f>
        <v>0</v>
      </c>
      <c r="J15" s="255">
        <f t="shared" si="4"/>
        <v>0</v>
      </c>
      <c r="K15" s="254"/>
      <c r="L15" s="252">
        <f>L59</f>
        <v>0</v>
      </c>
      <c r="M15" s="252"/>
      <c r="N15" s="252"/>
      <c r="O15" s="255">
        <f t="shared" si="5"/>
        <v>0</v>
      </c>
      <c r="P15" s="258"/>
      <c r="Q15" s="252">
        <f>Q59</f>
        <v>0</v>
      </c>
      <c r="R15" s="258"/>
      <c r="S15" s="258"/>
      <c r="T15" s="256" t="s">
        <v>789</v>
      </c>
      <c r="U15" s="257" t="s">
        <v>789</v>
      </c>
      <c r="V15" s="286"/>
    </row>
    <row r="16" spans="1:22" ht="78.75" customHeight="1" x14ac:dyDescent="0.2">
      <c r="A16" s="260" t="str">
        <f>'[2]Свод-план'!A24</f>
        <v>1. Отдельное мероприятие</v>
      </c>
      <c r="B16" s="251"/>
      <c r="C16" s="251"/>
      <c r="D16" s="252">
        <f>'[2]Свод-план'!D24</f>
        <v>866</v>
      </c>
      <c r="E16" s="252"/>
      <c r="F16" s="252">
        <f>'[2]Свод-план'!F24</f>
        <v>866</v>
      </c>
      <c r="G16" s="252"/>
      <c r="H16" s="255"/>
      <c r="I16" s="254">
        <f>I18</f>
        <v>202.08499999999998</v>
      </c>
      <c r="J16" s="255">
        <f t="shared" si="4"/>
        <v>42.692999999999998</v>
      </c>
      <c r="K16" s="254">
        <f>K18</f>
        <v>0</v>
      </c>
      <c r="L16" s="254">
        <f t="shared" ref="L16:M16" si="8">L18</f>
        <v>42.692999999999998</v>
      </c>
      <c r="M16" s="254">
        <f t="shared" si="8"/>
        <v>0</v>
      </c>
      <c r="N16" s="254">
        <f>N18</f>
        <v>0</v>
      </c>
      <c r="O16" s="255">
        <f t="shared" si="5"/>
        <v>42.692999999999998</v>
      </c>
      <c r="P16" s="254">
        <f>P18</f>
        <v>0</v>
      </c>
      <c r="Q16" s="254">
        <f t="shared" ref="Q16:S16" si="9">Q18</f>
        <v>42.692999999999998</v>
      </c>
      <c r="R16" s="254">
        <f t="shared" si="9"/>
        <v>0</v>
      </c>
      <c r="S16" s="254">
        <f t="shared" si="9"/>
        <v>0</v>
      </c>
      <c r="T16" s="256">
        <f t="shared" si="6"/>
        <v>0.21126258752505134</v>
      </c>
      <c r="U16" s="257">
        <f t="shared" si="7"/>
        <v>1</v>
      </c>
    </row>
    <row r="17" spans="1:22" ht="236.25" customHeight="1" x14ac:dyDescent="0.2">
      <c r="A17" s="250" t="str">
        <f>'[2]Свод-план'!A25</f>
        <v>Ответственный исполнитель: Департамент региональной политики Ненецкого автономного округа</v>
      </c>
      <c r="B17" s="251"/>
      <c r="C17" s="251"/>
      <c r="D17" s="252"/>
      <c r="E17" s="252"/>
      <c r="F17" s="252"/>
      <c r="G17" s="252"/>
      <c r="H17" s="255"/>
      <c r="I17" s="252"/>
      <c r="J17" s="255"/>
      <c r="K17" s="254"/>
      <c r="L17" s="252"/>
      <c r="M17" s="252"/>
      <c r="N17" s="252"/>
      <c r="O17" s="255"/>
      <c r="P17" s="252"/>
      <c r="Q17" s="252"/>
      <c r="R17" s="252"/>
      <c r="S17" s="252"/>
      <c r="T17" s="256"/>
      <c r="U17" s="257"/>
    </row>
    <row r="18" spans="1:22" s="287" customFormat="1" ht="409.5" customHeight="1" x14ac:dyDescent="0.2">
      <c r="A18" s="250" t="str">
        <f>'[2]Свод-план'!A26</f>
        <v>1.1. Обеспечение Общественной палаты Ненецкого автономного округа транспортными, коммунальными услугами, услугами связи, оборудованием, программным обеспечением и канцелярскими принадлежностями</v>
      </c>
      <c r="B18" s="251" t="str">
        <f>'[2]Свод-план'!B26</f>
        <v>январь</v>
      </c>
      <c r="C18" s="251" t="str">
        <f>'[2]Свод-план'!C26</f>
        <v>декабрь</v>
      </c>
      <c r="D18" s="252">
        <f>'[2]Свод-план'!D26</f>
        <v>866</v>
      </c>
      <c r="E18" s="252"/>
      <c r="F18" s="252">
        <f>'[2]Свод-план'!F26</f>
        <v>866</v>
      </c>
      <c r="G18" s="252"/>
      <c r="H18" s="255"/>
      <c r="I18" s="252">
        <f>49+5.6+21+1.46+47.1+77.925</f>
        <v>202.08499999999998</v>
      </c>
      <c r="J18" s="255">
        <f t="shared" si="4"/>
        <v>42.692999999999998</v>
      </c>
      <c r="K18" s="254"/>
      <c r="L18" s="252">
        <f>30.444+3.035+9.214</f>
        <v>42.692999999999998</v>
      </c>
      <c r="M18" s="252"/>
      <c r="N18" s="252"/>
      <c r="O18" s="255">
        <f t="shared" si="5"/>
        <v>42.692999999999998</v>
      </c>
      <c r="P18" s="252"/>
      <c r="Q18" s="252">
        <f>L18</f>
        <v>42.692999999999998</v>
      </c>
      <c r="R18" s="252"/>
      <c r="S18" s="252"/>
      <c r="T18" s="256">
        <f t="shared" si="6"/>
        <v>0.21126258752505134</v>
      </c>
      <c r="U18" s="257">
        <f t="shared" si="7"/>
        <v>1</v>
      </c>
      <c r="V18" s="286"/>
    </row>
    <row r="19" spans="1:22" s="287" customFormat="1" ht="393.75" customHeight="1" x14ac:dyDescent="0.25">
      <c r="A19" s="260" t="str">
        <f>'[2]Свод-план'!A27</f>
        <v>2. Подпрограмма 1 «Укрепление единства российской нации и этнокультурное развитие народов России в Ненецком автономном округе»</v>
      </c>
      <c r="B19" s="251"/>
      <c r="C19" s="251"/>
      <c r="D19" s="252">
        <f>'[2]Свод-план'!D28</f>
        <v>1423</v>
      </c>
      <c r="E19" s="252"/>
      <c r="F19" s="252">
        <f>'[2]Свод-план'!F28</f>
        <v>1423</v>
      </c>
      <c r="G19" s="258"/>
      <c r="H19" s="259"/>
      <c r="I19" s="254">
        <f t="shared" ref="I19" si="10">I23+I24+I25+I26</f>
        <v>0</v>
      </c>
      <c r="J19" s="255">
        <f t="shared" si="4"/>
        <v>0</v>
      </c>
      <c r="K19" s="254">
        <f>K23+K24+K25+K26</f>
        <v>0</v>
      </c>
      <c r="L19" s="254">
        <f t="shared" ref="L19:N19" si="11">L23+L24+L25+L26</f>
        <v>0</v>
      </c>
      <c r="M19" s="254">
        <f t="shared" si="11"/>
        <v>0</v>
      </c>
      <c r="N19" s="254">
        <f t="shared" si="11"/>
        <v>0</v>
      </c>
      <c r="O19" s="255">
        <f t="shared" si="5"/>
        <v>0</v>
      </c>
      <c r="P19" s="254">
        <f>P23+P24+P25+P26</f>
        <v>0</v>
      </c>
      <c r="Q19" s="254">
        <f t="shared" ref="Q19:S19" si="12">Q23+Q24+Q25+Q26</f>
        <v>0</v>
      </c>
      <c r="R19" s="254">
        <f t="shared" si="12"/>
        <v>0</v>
      </c>
      <c r="S19" s="254">
        <f t="shared" si="12"/>
        <v>0</v>
      </c>
      <c r="T19" s="256" t="s">
        <v>789</v>
      </c>
      <c r="U19" s="257" t="s">
        <v>789</v>
      </c>
      <c r="V19" s="286"/>
    </row>
    <row r="20" spans="1:22" ht="47.25" customHeight="1" x14ac:dyDescent="0.2">
      <c r="A20" s="250" t="str">
        <f>'[2]Свод-план'!A28</f>
        <v>всего, в том числе:</v>
      </c>
      <c r="B20" s="251"/>
      <c r="C20" s="251"/>
      <c r="D20" s="252"/>
      <c r="E20" s="252"/>
      <c r="F20" s="252"/>
      <c r="G20" s="252"/>
      <c r="H20" s="255"/>
      <c r="I20" s="252"/>
      <c r="J20" s="255"/>
      <c r="K20" s="254"/>
      <c r="L20" s="252"/>
      <c r="M20" s="252"/>
      <c r="N20" s="252"/>
      <c r="O20" s="255"/>
      <c r="P20" s="252"/>
      <c r="Q20" s="252"/>
      <c r="R20" s="252"/>
      <c r="S20" s="252"/>
      <c r="T20" s="256"/>
      <c r="U20" s="257"/>
      <c r="V20" s="286"/>
    </row>
    <row r="21" spans="1:22" s="285" customFormat="1" ht="236.25" customHeight="1" x14ac:dyDescent="0.25">
      <c r="A21" s="250" t="str">
        <f>'[2]Свод-план'!A29</f>
        <v>Ответственный исполнитель: Департамент региональной политики Ненецкого автономного округа</v>
      </c>
      <c r="B21" s="251"/>
      <c r="C21" s="251"/>
      <c r="D21" s="252"/>
      <c r="E21" s="252"/>
      <c r="F21" s="252"/>
      <c r="G21" s="252"/>
      <c r="H21" s="255"/>
      <c r="I21" s="252"/>
      <c r="J21" s="255"/>
      <c r="K21" s="254"/>
      <c r="L21" s="252"/>
      <c r="M21" s="252"/>
      <c r="N21" s="252"/>
      <c r="O21" s="255"/>
      <c r="P21" s="252"/>
      <c r="Q21" s="252"/>
      <c r="R21" s="252"/>
      <c r="S21" s="252"/>
      <c r="T21" s="256"/>
      <c r="U21" s="257"/>
    </row>
    <row r="22" spans="1:22" ht="189" customHeight="1" x14ac:dyDescent="0.2">
      <c r="A22" s="250" t="str">
        <f>'[2]Свод-план'!A30</f>
        <v>Участник: органы местного самоуправления Ненецкого автономного округа</v>
      </c>
      <c r="B22" s="251"/>
      <c r="C22" s="251"/>
      <c r="D22" s="252"/>
      <c r="E22" s="252"/>
      <c r="F22" s="252"/>
      <c r="G22" s="252"/>
      <c r="H22" s="255"/>
      <c r="I22" s="252"/>
      <c r="J22" s="255"/>
      <c r="K22" s="254"/>
      <c r="L22" s="252"/>
      <c r="M22" s="252"/>
      <c r="N22" s="252"/>
      <c r="O22" s="255"/>
      <c r="P22" s="252"/>
      <c r="Q22" s="252"/>
      <c r="R22" s="252"/>
      <c r="S22" s="252"/>
      <c r="T22" s="256"/>
      <c r="U22" s="257"/>
    </row>
    <row r="23" spans="1:22" s="287" customFormat="1" ht="409.5" customHeight="1" x14ac:dyDescent="0.25">
      <c r="A23" s="250" t="str">
        <f>'[2]Свод-план'!A31</f>
        <v>2.1. Организация и проведение семинаров и консультационных мероприятий по вопросам снятия межэтнической напряженности, этноконфликтогенности, искоренению проявлений экстремизма, национальной розни</v>
      </c>
      <c r="B23" s="251" t="str">
        <f>'[2]Свод-план'!B31</f>
        <v>январь</v>
      </c>
      <c r="C23" s="251" t="str">
        <f>'[2]Свод-план'!C31</f>
        <v>октябрь</v>
      </c>
      <c r="D23" s="252">
        <f>'[2]Свод-план'!D31</f>
        <v>84.8</v>
      </c>
      <c r="E23" s="252"/>
      <c r="F23" s="252">
        <f>'[2]Свод-план'!F31</f>
        <v>84.8</v>
      </c>
      <c r="G23" s="258"/>
      <c r="H23" s="259"/>
      <c r="I23" s="252">
        <v>0</v>
      </c>
      <c r="J23" s="255">
        <f t="shared" si="4"/>
        <v>0</v>
      </c>
      <c r="K23" s="254"/>
      <c r="L23" s="252">
        <v>0</v>
      </c>
      <c r="M23" s="252"/>
      <c r="N23" s="252"/>
      <c r="O23" s="255">
        <f t="shared" si="5"/>
        <v>0</v>
      </c>
      <c r="P23" s="258"/>
      <c r="Q23" s="252">
        <v>0</v>
      </c>
      <c r="R23" s="252"/>
      <c r="S23" s="252"/>
      <c r="T23" s="256" t="s">
        <v>789</v>
      </c>
      <c r="U23" s="257" t="s">
        <v>789</v>
      </c>
      <c r="V23" s="286"/>
    </row>
    <row r="24" spans="1:22" ht="409.5" customHeight="1" x14ac:dyDescent="0.2">
      <c r="A24" s="250" t="str">
        <f>'[2]Свод-план'!A35</f>
        <v>2.2. Предоставление на конкурсной основе субсидий (грантов) социально ориентированным организациям Ненецкого автономного округа, реализующим проекты в сфере развития межнациональных отношений и социально ориентированным организациям, представляющим интересы коренных малочисленных народов Севера</v>
      </c>
      <c r="B24" s="251" t="str">
        <f>'[2]Свод-план'!B35</f>
        <v>январь</v>
      </c>
      <c r="C24" s="251" t="str">
        <f>'[2]Свод-план'!C35</f>
        <v>март</v>
      </c>
      <c r="D24" s="252">
        <f>'[2]Свод-план'!D35</f>
        <v>900</v>
      </c>
      <c r="E24" s="252"/>
      <c r="F24" s="252">
        <f>'[2]Свод-план'!F35</f>
        <v>900</v>
      </c>
      <c r="G24" s="252"/>
      <c r="H24" s="255"/>
      <c r="I24" s="252">
        <v>0</v>
      </c>
      <c r="J24" s="255">
        <f t="shared" si="4"/>
        <v>0</v>
      </c>
      <c r="K24" s="254"/>
      <c r="L24" s="252">
        <v>0</v>
      </c>
      <c r="M24" s="252"/>
      <c r="N24" s="252"/>
      <c r="O24" s="255">
        <f t="shared" si="5"/>
        <v>0</v>
      </c>
      <c r="P24" s="252"/>
      <c r="Q24" s="252">
        <v>0</v>
      </c>
      <c r="R24" s="252"/>
      <c r="S24" s="252"/>
      <c r="T24" s="256" t="s">
        <v>789</v>
      </c>
      <c r="U24" s="257" t="s">
        <v>789</v>
      </c>
    </row>
    <row r="25" spans="1:22" s="287" customFormat="1" ht="409.5" customHeight="1" x14ac:dyDescent="0.2">
      <c r="A25" s="250" t="str">
        <f>'[2]Свод-план'!A36</f>
        <v>2.3. Проведение социологического исследования по изучению общественного мнения по вопросам толерантного (уважительного) поведения населения Ненецкого автономного округа</v>
      </c>
      <c r="B25" s="251" t="str">
        <f>'[2]Свод-план'!B36</f>
        <v>октябрь</v>
      </c>
      <c r="C25" s="251" t="str">
        <f>'[2]Свод-план'!C36</f>
        <v>декабрь</v>
      </c>
      <c r="D25" s="252">
        <f>'[2]Свод-план'!D36</f>
        <v>328.5</v>
      </c>
      <c r="E25" s="252"/>
      <c r="F25" s="252">
        <f>'[2]Свод-план'!F36</f>
        <v>328.5</v>
      </c>
      <c r="G25" s="252"/>
      <c r="H25" s="255"/>
      <c r="I25" s="252">
        <v>0</v>
      </c>
      <c r="J25" s="255">
        <f t="shared" si="4"/>
        <v>0</v>
      </c>
      <c r="K25" s="254"/>
      <c r="L25" s="252">
        <v>0</v>
      </c>
      <c r="M25" s="252"/>
      <c r="N25" s="252"/>
      <c r="O25" s="255">
        <f t="shared" si="5"/>
        <v>0</v>
      </c>
      <c r="P25" s="252"/>
      <c r="Q25" s="252">
        <v>0</v>
      </c>
      <c r="R25" s="252"/>
      <c r="S25" s="252"/>
      <c r="T25" s="256" t="s">
        <v>789</v>
      </c>
      <c r="U25" s="257" t="s">
        <v>789</v>
      </c>
      <c r="V25" s="286"/>
    </row>
    <row r="26" spans="1:22" s="287" customFormat="1" ht="409.5" customHeight="1" x14ac:dyDescent="0.2">
      <c r="A26" s="250" t="str">
        <f>'[2]Свод-план'!A37</f>
        <v>2.4. Оказание содействия участию представителей организаций Ненецкого автономного округа, осуществляющих деятельность в сфере межнациональных и межконфессиональных отношений, в межрегиональных и международных мероприятиях по вопросам межнациональных и межконфессиональных отношений за пределами Ненецкого автономного округа</v>
      </c>
      <c r="B26" s="251" t="str">
        <f>'[2]Свод-план'!B37</f>
        <v>март</v>
      </c>
      <c r="C26" s="251" t="str">
        <f>'[2]Свод-план'!C37</f>
        <v>декабрь</v>
      </c>
      <c r="D26" s="252">
        <f>'[2]Свод-план'!D37</f>
        <v>109.7</v>
      </c>
      <c r="E26" s="252"/>
      <c r="F26" s="252">
        <f>'[2]Свод-план'!F37</f>
        <v>109.7</v>
      </c>
      <c r="G26" s="252"/>
      <c r="H26" s="255"/>
      <c r="I26" s="252">
        <v>0</v>
      </c>
      <c r="J26" s="255">
        <f t="shared" si="4"/>
        <v>0</v>
      </c>
      <c r="K26" s="254"/>
      <c r="L26" s="252">
        <v>0</v>
      </c>
      <c r="M26" s="252"/>
      <c r="N26" s="252"/>
      <c r="O26" s="255">
        <f t="shared" si="5"/>
        <v>0</v>
      </c>
      <c r="P26" s="252"/>
      <c r="Q26" s="252">
        <v>0</v>
      </c>
      <c r="R26" s="252"/>
      <c r="S26" s="252"/>
      <c r="T26" s="256" t="s">
        <v>789</v>
      </c>
      <c r="U26" s="257" t="s">
        <v>789</v>
      </c>
      <c r="V26" s="286"/>
    </row>
    <row r="27" spans="1:22" ht="299.25" customHeight="1" x14ac:dyDescent="0.2">
      <c r="A27" s="260" t="str">
        <f>'[2]Свод-план'!A48</f>
        <v>3. Подпрограмма 2 «Государственная поддержка социально ориентированных некоммерческих организаций»</v>
      </c>
      <c r="B27" s="251"/>
      <c r="C27" s="251"/>
      <c r="D27" s="252">
        <f>'[2]Свод-план'!D49</f>
        <v>9724</v>
      </c>
      <c r="E27" s="252"/>
      <c r="F27" s="252">
        <f>'[2]Свод-план'!F49</f>
        <v>9724</v>
      </c>
      <c r="G27" s="252"/>
      <c r="H27" s="255"/>
      <c r="I27" s="254">
        <f t="shared" ref="I27" si="13">I30+I31+I32</f>
        <v>2076.8870000000002</v>
      </c>
      <c r="J27" s="255">
        <f t="shared" si="4"/>
        <v>2076.8870000000002</v>
      </c>
      <c r="K27" s="254">
        <f>K30+K31+K32</f>
        <v>0</v>
      </c>
      <c r="L27" s="254">
        <f t="shared" ref="L27:N27" si="14">L30+L31+L32</f>
        <v>2076.8870000000002</v>
      </c>
      <c r="M27" s="254">
        <f t="shared" si="14"/>
        <v>0</v>
      </c>
      <c r="N27" s="254">
        <f t="shared" si="14"/>
        <v>0</v>
      </c>
      <c r="O27" s="255">
        <f t="shared" si="5"/>
        <v>2076.8870000000002</v>
      </c>
      <c r="P27" s="254">
        <f>P30+P31+P32</f>
        <v>0</v>
      </c>
      <c r="Q27" s="254">
        <f t="shared" ref="Q27:S27" si="15">Q30+Q31+Q32</f>
        <v>2076.8870000000002</v>
      </c>
      <c r="R27" s="254">
        <f t="shared" si="15"/>
        <v>0</v>
      </c>
      <c r="S27" s="254">
        <f t="shared" si="15"/>
        <v>0</v>
      </c>
      <c r="T27" s="256">
        <f t="shared" si="6"/>
        <v>1</v>
      </c>
      <c r="U27" s="257">
        <f t="shared" si="7"/>
        <v>1</v>
      </c>
      <c r="V27" s="286"/>
    </row>
    <row r="28" spans="1:22" ht="47.25" customHeight="1" x14ac:dyDescent="0.2">
      <c r="A28" s="250" t="str">
        <f>'[2]Свод-план'!A49</f>
        <v>всего, в том числе:</v>
      </c>
      <c r="B28" s="251"/>
      <c r="C28" s="251"/>
      <c r="D28" s="252"/>
      <c r="E28" s="252"/>
      <c r="F28" s="252"/>
      <c r="G28" s="252"/>
      <c r="H28" s="255"/>
      <c r="I28" s="252"/>
      <c r="J28" s="255"/>
      <c r="K28" s="254"/>
      <c r="L28" s="252"/>
      <c r="M28" s="252"/>
      <c r="N28" s="252"/>
      <c r="O28" s="255"/>
      <c r="P28" s="252"/>
      <c r="Q28" s="252"/>
      <c r="R28" s="252"/>
      <c r="S28" s="252"/>
      <c r="T28" s="256"/>
      <c r="U28" s="257"/>
    </row>
    <row r="29" spans="1:22" ht="236.25" customHeight="1" x14ac:dyDescent="0.2">
      <c r="A29" s="250" t="str">
        <f>'[2]Свод-план'!A50</f>
        <v>Ответственный исполнитель: Департамент региональной политики Ненецкого автономного округа</v>
      </c>
      <c r="B29" s="251"/>
      <c r="C29" s="251"/>
      <c r="D29" s="252"/>
      <c r="E29" s="252"/>
      <c r="F29" s="252"/>
      <c r="G29" s="252"/>
      <c r="H29" s="255"/>
      <c r="I29" s="252"/>
      <c r="J29" s="255"/>
      <c r="K29" s="254"/>
      <c r="L29" s="252"/>
      <c r="M29" s="252"/>
      <c r="N29" s="252"/>
      <c r="O29" s="255"/>
      <c r="P29" s="252"/>
      <c r="Q29" s="252"/>
      <c r="R29" s="252"/>
      <c r="S29" s="252"/>
      <c r="T29" s="256"/>
      <c r="U29" s="257"/>
    </row>
    <row r="30" spans="1:22" ht="283.5" customHeight="1" x14ac:dyDescent="0.2">
      <c r="A30" s="250" t="str">
        <f>'[2]Свод-план'!A51</f>
        <v>3.1. Предоставление на конкурсной основе субсидий (грантов) на реализацию социальных проектов СО НКО</v>
      </c>
      <c r="B30" s="251" t="str">
        <f>'[2]Свод-план'!B51</f>
        <v>январь</v>
      </c>
      <c r="C30" s="251" t="str">
        <f>'[2]Свод-план'!C51</f>
        <v>июнь</v>
      </c>
      <c r="D30" s="252">
        <f>'[2]Свод-план'!D51</f>
        <v>7200</v>
      </c>
      <c r="E30" s="252"/>
      <c r="F30" s="252">
        <f>'[2]Свод-план'!F51</f>
        <v>7200</v>
      </c>
      <c r="G30" s="252"/>
      <c r="H30" s="255"/>
      <c r="I30" s="252">
        <v>1761.2270000000001</v>
      </c>
      <c r="J30" s="255">
        <f t="shared" si="4"/>
        <v>1761.2270000000001</v>
      </c>
      <c r="K30" s="254"/>
      <c r="L30" s="252">
        <v>1761.2270000000001</v>
      </c>
      <c r="M30" s="252"/>
      <c r="N30" s="252"/>
      <c r="O30" s="255">
        <f t="shared" si="5"/>
        <v>1761.2270000000001</v>
      </c>
      <c r="P30" s="252"/>
      <c r="Q30" s="252">
        <v>1761.2270000000001</v>
      </c>
      <c r="R30" s="252"/>
      <c r="S30" s="252"/>
      <c r="T30" s="256">
        <f t="shared" si="6"/>
        <v>1</v>
      </c>
      <c r="U30" s="257">
        <f t="shared" si="7"/>
        <v>1</v>
      </c>
    </row>
    <row r="31" spans="1:22" ht="220.5" customHeight="1" x14ac:dyDescent="0.2">
      <c r="A31" s="250" t="str">
        <f>'[2]Свод-план'!A58</f>
        <v>3.2. Предоставление на конкурсной основе субсидий СО НКО на организацию деятельности</v>
      </c>
      <c r="B31" s="251" t="str">
        <f>'[2]Свод-план'!B58</f>
        <v>январь</v>
      </c>
      <c r="C31" s="251" t="str">
        <f>'[2]Свод-план'!C58</f>
        <v>июнь</v>
      </c>
      <c r="D31" s="252">
        <f>'[2]Свод-план'!D58</f>
        <v>2000</v>
      </c>
      <c r="E31" s="252"/>
      <c r="F31" s="252">
        <f>'[2]Свод-план'!F58</f>
        <v>2000</v>
      </c>
      <c r="G31" s="252"/>
      <c r="H31" s="255"/>
      <c r="I31" s="252">
        <v>315.66000000000003</v>
      </c>
      <c r="J31" s="255">
        <f t="shared" si="4"/>
        <v>315.66000000000003</v>
      </c>
      <c r="K31" s="254"/>
      <c r="L31" s="252">
        <v>315.66000000000003</v>
      </c>
      <c r="M31" s="252"/>
      <c r="N31" s="252"/>
      <c r="O31" s="255">
        <f t="shared" si="5"/>
        <v>315.66000000000003</v>
      </c>
      <c r="P31" s="252"/>
      <c r="Q31" s="252">
        <v>315.66000000000003</v>
      </c>
      <c r="R31" s="252"/>
      <c r="S31" s="252"/>
      <c r="T31" s="256">
        <f t="shared" si="6"/>
        <v>1</v>
      </c>
      <c r="U31" s="257">
        <f t="shared" si="7"/>
        <v>1</v>
      </c>
    </row>
    <row r="32" spans="1:22" s="287" customFormat="1" ht="267.75" customHeight="1" x14ac:dyDescent="0.2">
      <c r="A32" s="250" t="str">
        <f>'[2]Свод-план'!A65</f>
        <v>3.3. Организация и проведение методических и консультационных мероприятий для представителей СО НКО</v>
      </c>
      <c r="B32" s="251" t="str">
        <f>'[2]Свод-план'!B65</f>
        <v>июнь</v>
      </c>
      <c r="C32" s="251" t="str">
        <f>'[2]Свод-план'!C65</f>
        <v>декабрь</v>
      </c>
      <c r="D32" s="252">
        <f>'[2]Свод-план'!D65</f>
        <v>524</v>
      </c>
      <c r="E32" s="252"/>
      <c r="F32" s="252">
        <f>'[2]Свод-план'!F65</f>
        <v>524</v>
      </c>
      <c r="G32" s="252"/>
      <c r="H32" s="255"/>
      <c r="I32" s="252">
        <v>0</v>
      </c>
      <c r="J32" s="255">
        <f t="shared" si="4"/>
        <v>0</v>
      </c>
      <c r="K32" s="254"/>
      <c r="L32" s="252">
        <v>0</v>
      </c>
      <c r="M32" s="252"/>
      <c r="N32" s="252"/>
      <c r="O32" s="255">
        <f t="shared" si="5"/>
        <v>0</v>
      </c>
      <c r="P32" s="252"/>
      <c r="Q32" s="252">
        <v>0</v>
      </c>
      <c r="R32" s="252"/>
      <c r="S32" s="252"/>
      <c r="T32" s="256" t="s">
        <v>789</v>
      </c>
      <c r="U32" s="257" t="s">
        <v>789</v>
      </c>
      <c r="V32" s="286"/>
    </row>
    <row r="33" spans="1:22" ht="315" customHeight="1" x14ac:dyDescent="0.2">
      <c r="A33" s="260" t="str">
        <f>'[2]Свод-план'!A84</f>
        <v>4. Подпрограмма 3 «Содействие развитию международных и межрегиональных связей Ненецкого автономного округа»</v>
      </c>
      <c r="B33" s="251"/>
      <c r="C33" s="251"/>
      <c r="D33" s="252">
        <f>'[2]Свод-план'!D85</f>
        <v>2926.6</v>
      </c>
      <c r="E33" s="252"/>
      <c r="F33" s="252">
        <f>'[2]Свод-план'!F85</f>
        <v>2926.6</v>
      </c>
      <c r="G33" s="252"/>
      <c r="H33" s="255"/>
      <c r="I33" s="254">
        <f t="shared" ref="I33" si="16">I36+I37+I38+I39</f>
        <v>0</v>
      </c>
      <c r="J33" s="255">
        <f t="shared" si="4"/>
        <v>0</v>
      </c>
      <c r="K33" s="254">
        <f>K36+K37+K38+K39</f>
        <v>0</v>
      </c>
      <c r="L33" s="254">
        <f t="shared" ref="L33:N33" si="17">L36+L37+L38+L39</f>
        <v>0</v>
      </c>
      <c r="M33" s="254">
        <f t="shared" si="17"/>
        <v>0</v>
      </c>
      <c r="N33" s="254">
        <f t="shared" si="17"/>
        <v>0</v>
      </c>
      <c r="O33" s="255">
        <f t="shared" si="5"/>
        <v>0</v>
      </c>
      <c r="P33" s="254">
        <f>P36+P37+P38+P39</f>
        <v>0</v>
      </c>
      <c r="Q33" s="254">
        <f t="shared" ref="Q33:S33" si="18">Q36+Q37+Q38+Q39</f>
        <v>0</v>
      </c>
      <c r="R33" s="254">
        <f t="shared" si="18"/>
        <v>0</v>
      </c>
      <c r="S33" s="254">
        <f t="shared" si="18"/>
        <v>0</v>
      </c>
      <c r="T33" s="256" t="s">
        <v>789</v>
      </c>
      <c r="U33" s="257" t="s">
        <v>789</v>
      </c>
    </row>
    <row r="34" spans="1:22" ht="47.25" customHeight="1" x14ac:dyDescent="0.2">
      <c r="A34" s="250" t="str">
        <f>'[2]Свод-план'!A85</f>
        <v>всего, в том числе:</v>
      </c>
      <c r="B34" s="251"/>
      <c r="C34" s="251"/>
      <c r="D34" s="252"/>
      <c r="E34" s="252"/>
      <c r="F34" s="252"/>
      <c r="G34" s="252"/>
      <c r="H34" s="255"/>
      <c r="I34" s="252"/>
      <c r="J34" s="255"/>
      <c r="K34" s="254"/>
      <c r="L34" s="252"/>
      <c r="M34" s="252"/>
      <c r="N34" s="252"/>
      <c r="O34" s="255"/>
      <c r="P34" s="252"/>
      <c r="Q34" s="252"/>
      <c r="R34" s="252"/>
      <c r="S34" s="252"/>
      <c r="T34" s="256"/>
      <c r="U34" s="257"/>
    </row>
    <row r="35" spans="1:22" ht="236.25" customHeight="1" x14ac:dyDescent="0.2">
      <c r="A35" s="250" t="str">
        <f>'[2]Свод-план'!A86</f>
        <v>Ответственный исполнитель: Департамент региональной политики Ненецкого автономного округа</v>
      </c>
      <c r="B35" s="251"/>
      <c r="C35" s="251"/>
      <c r="D35" s="252"/>
      <c r="E35" s="252"/>
      <c r="F35" s="252"/>
      <c r="G35" s="252"/>
      <c r="H35" s="255"/>
      <c r="I35" s="252"/>
      <c r="J35" s="255"/>
      <c r="K35" s="254"/>
      <c r="L35" s="252"/>
      <c r="M35" s="252"/>
      <c r="N35" s="252"/>
      <c r="O35" s="255"/>
      <c r="P35" s="252"/>
      <c r="Q35" s="252"/>
      <c r="R35" s="252"/>
      <c r="S35" s="252"/>
      <c r="T35" s="256"/>
      <c r="U35" s="257"/>
    </row>
    <row r="36" spans="1:22" ht="220.5" customHeight="1" x14ac:dyDescent="0.2">
      <c r="A36" s="250" t="str">
        <f>'[2]Свод-план'!A87</f>
        <v>4.1. Издание презентационной печатной продукции о Ненецком автономном округе</v>
      </c>
      <c r="B36" s="251" t="str">
        <f>'[2]Свод-план'!B87</f>
        <v>сентябрь</v>
      </c>
      <c r="C36" s="251" t="str">
        <f>'[2]Свод-план'!C87</f>
        <v>декабрь</v>
      </c>
      <c r="D36" s="252">
        <f>'[2]Свод-план'!D87</f>
        <v>260.39999999999998</v>
      </c>
      <c r="E36" s="252"/>
      <c r="F36" s="252">
        <f>'[2]Свод-план'!F87</f>
        <v>260.39999999999998</v>
      </c>
      <c r="G36" s="252"/>
      <c r="H36" s="255"/>
      <c r="I36" s="252">
        <v>0</v>
      </c>
      <c r="J36" s="255">
        <f t="shared" si="4"/>
        <v>0</v>
      </c>
      <c r="K36" s="254"/>
      <c r="L36" s="252">
        <v>0</v>
      </c>
      <c r="M36" s="252"/>
      <c r="N36" s="252"/>
      <c r="O36" s="255">
        <f t="shared" si="5"/>
        <v>0</v>
      </c>
      <c r="P36" s="252"/>
      <c r="Q36" s="252">
        <v>0</v>
      </c>
      <c r="R36" s="252"/>
      <c r="S36" s="252"/>
      <c r="T36" s="256" t="s">
        <v>789</v>
      </c>
      <c r="U36" s="257" t="s">
        <v>789</v>
      </c>
    </row>
    <row r="37" spans="1:22" ht="315" customHeight="1" x14ac:dyDescent="0.2">
      <c r="A37" s="250" t="str">
        <f>'[2]Свод-план'!A90</f>
        <v>4.2. Проведение мероприятий общероссийского и международного значения на территории Ненецкого автономного округа</v>
      </c>
      <c r="B37" s="251" t="str">
        <f>'[2]Свод-план'!B90</f>
        <v>сентябрь</v>
      </c>
      <c r="C37" s="251" t="str">
        <f>'[2]Свод-план'!C90</f>
        <v>декабрь</v>
      </c>
      <c r="D37" s="252">
        <f>'[2]Свод-план'!D90</f>
        <v>1402.8</v>
      </c>
      <c r="E37" s="252"/>
      <c r="F37" s="252">
        <f>'[2]Свод-план'!F90</f>
        <v>1402.8</v>
      </c>
      <c r="G37" s="252"/>
      <c r="H37" s="255"/>
      <c r="I37" s="252">
        <v>0</v>
      </c>
      <c r="J37" s="255">
        <f t="shared" si="4"/>
        <v>0</v>
      </c>
      <c r="K37" s="254"/>
      <c r="L37" s="252">
        <v>0</v>
      </c>
      <c r="M37" s="252"/>
      <c r="N37" s="252"/>
      <c r="O37" s="255">
        <f t="shared" si="5"/>
        <v>0</v>
      </c>
      <c r="P37" s="252"/>
      <c r="Q37" s="252">
        <v>0</v>
      </c>
      <c r="R37" s="252"/>
      <c r="S37" s="252"/>
      <c r="T37" s="256" t="s">
        <v>789</v>
      </c>
      <c r="U37" s="257" t="s">
        <v>789</v>
      </c>
    </row>
    <row r="38" spans="1:22" ht="204.75" customHeight="1" x14ac:dyDescent="0.2">
      <c r="A38" s="250" t="str">
        <f>'[2]Свод-план'!A93</f>
        <v>4.3. Проведение презентационных мероприятий Ненецкого автономного округа</v>
      </c>
      <c r="B38" s="251" t="str">
        <f>'[2]Свод-план'!B93</f>
        <v>февраль</v>
      </c>
      <c r="C38" s="251" t="str">
        <f>'[2]Свод-план'!C93</f>
        <v>ноябрь</v>
      </c>
      <c r="D38" s="252">
        <f>'[2]Свод-план'!D93</f>
        <v>0</v>
      </c>
      <c r="E38" s="252"/>
      <c r="F38" s="252">
        <f>'[2]Свод-план'!F93</f>
        <v>0</v>
      </c>
      <c r="G38" s="252"/>
      <c r="H38" s="255"/>
      <c r="I38" s="252">
        <v>0</v>
      </c>
      <c r="J38" s="255">
        <f t="shared" si="4"/>
        <v>0</v>
      </c>
      <c r="K38" s="254"/>
      <c r="L38" s="252">
        <v>0</v>
      </c>
      <c r="M38" s="252"/>
      <c r="N38" s="252"/>
      <c r="O38" s="255">
        <f t="shared" si="5"/>
        <v>0</v>
      </c>
      <c r="P38" s="252"/>
      <c r="Q38" s="252">
        <v>0</v>
      </c>
      <c r="R38" s="252"/>
      <c r="S38" s="252"/>
      <c r="T38" s="256" t="s">
        <v>789</v>
      </c>
      <c r="U38" s="257" t="s">
        <v>789</v>
      </c>
    </row>
    <row r="39" spans="1:22" s="287" customFormat="1" ht="283.5" customHeight="1" x14ac:dyDescent="0.2">
      <c r="A39" s="250" t="str">
        <f>'[2]Свод-план'!A94</f>
        <v>4.4. Участие в международных выставках и форумах на территории Российской Федерации и за рубежом</v>
      </c>
      <c r="B39" s="251" t="str">
        <f>'[2]Свод-план'!B94</f>
        <v>сентябрь</v>
      </c>
      <c r="C39" s="251" t="str">
        <f>'[2]Свод-план'!C94</f>
        <v>декабрь</v>
      </c>
      <c r="D39" s="252">
        <f>'[2]Свод-план'!D94</f>
        <v>1263.4000000000001</v>
      </c>
      <c r="E39" s="252"/>
      <c r="F39" s="252">
        <f>'[2]Свод-план'!F94</f>
        <v>1263.4000000000001</v>
      </c>
      <c r="G39" s="252"/>
      <c r="H39" s="255"/>
      <c r="I39" s="252">
        <v>0</v>
      </c>
      <c r="J39" s="255">
        <f t="shared" si="4"/>
        <v>0</v>
      </c>
      <c r="K39" s="254"/>
      <c r="L39" s="252">
        <v>0</v>
      </c>
      <c r="M39" s="252"/>
      <c r="N39" s="252"/>
      <c r="O39" s="255">
        <f t="shared" si="5"/>
        <v>0</v>
      </c>
      <c r="P39" s="252"/>
      <c r="Q39" s="252">
        <v>0</v>
      </c>
      <c r="R39" s="252"/>
      <c r="S39" s="252"/>
      <c r="T39" s="256" t="s">
        <v>789</v>
      </c>
      <c r="U39" s="257" t="s">
        <v>789</v>
      </c>
      <c r="V39" s="286"/>
    </row>
    <row r="40" spans="1:22" ht="393.75" customHeight="1" x14ac:dyDescent="0.2">
      <c r="A40" s="260" t="str">
        <f>'[2]Свод-план'!A95</f>
        <v>5. Подпрограмма 4 «Обеспечение государственной информационной политики субъекта Российской Федерации – Ненецкого автономного округа»</v>
      </c>
      <c r="B40" s="251"/>
      <c r="C40" s="251"/>
      <c r="D40" s="252">
        <f>'[2]Свод-план'!D96</f>
        <v>223965.9</v>
      </c>
      <c r="E40" s="252"/>
      <c r="F40" s="252">
        <f>'[2]Свод-план'!F96</f>
        <v>223965.9</v>
      </c>
      <c r="G40" s="252"/>
      <c r="H40" s="255"/>
      <c r="I40" s="254">
        <f t="shared" ref="I40" si="19">I43+I44+I46+I47+I48+I49+I51+I53</f>
        <v>47500</v>
      </c>
      <c r="J40" s="255">
        <f t="shared" si="4"/>
        <v>47500</v>
      </c>
      <c r="K40" s="254">
        <f>K43+K44+K46+K47+K48+K49+K51+K53</f>
        <v>0</v>
      </c>
      <c r="L40" s="254">
        <f t="shared" ref="L40:N40" si="20">L43+L44+L46+L47+L48+L49+L51+L53</f>
        <v>47500</v>
      </c>
      <c r="M40" s="254">
        <f t="shared" si="20"/>
        <v>0</v>
      </c>
      <c r="N40" s="254">
        <f t="shared" si="20"/>
        <v>0</v>
      </c>
      <c r="O40" s="255">
        <f t="shared" si="5"/>
        <v>47500</v>
      </c>
      <c r="P40" s="254">
        <f>P43+P44+P46+P47+P48+P49+P51+P53</f>
        <v>0</v>
      </c>
      <c r="Q40" s="254">
        <f t="shared" ref="Q40:S40" si="21">Q43+Q44+Q46+Q47+Q48+Q49+Q51+Q53</f>
        <v>47500</v>
      </c>
      <c r="R40" s="254">
        <f t="shared" si="21"/>
        <v>0</v>
      </c>
      <c r="S40" s="254">
        <f t="shared" si="21"/>
        <v>0</v>
      </c>
      <c r="T40" s="256">
        <f t="shared" si="6"/>
        <v>1</v>
      </c>
      <c r="U40" s="257">
        <f t="shared" si="7"/>
        <v>1</v>
      </c>
      <c r="V40" s="286"/>
    </row>
    <row r="41" spans="1:22" ht="47.25" customHeight="1" x14ac:dyDescent="0.2">
      <c r="A41" s="250" t="str">
        <f>'[2]Свод-план'!A96</f>
        <v>всего, в том числе:</v>
      </c>
      <c r="B41" s="251"/>
      <c r="C41" s="251"/>
      <c r="D41" s="252"/>
      <c r="E41" s="252"/>
      <c r="F41" s="252"/>
      <c r="G41" s="252"/>
      <c r="H41" s="255"/>
      <c r="I41" s="252"/>
      <c r="J41" s="255"/>
      <c r="K41" s="254"/>
      <c r="L41" s="252"/>
      <c r="M41" s="252"/>
      <c r="N41" s="252"/>
      <c r="O41" s="255"/>
      <c r="P41" s="252"/>
      <c r="Q41" s="252"/>
      <c r="R41" s="252"/>
      <c r="S41" s="252"/>
      <c r="T41" s="256"/>
      <c r="U41" s="257"/>
    </row>
    <row r="42" spans="1:22" ht="236.25" customHeight="1" x14ac:dyDescent="0.2">
      <c r="A42" s="250" t="str">
        <f>'[2]Свод-план'!A97</f>
        <v>Ответственный исполнитель: Департамент региональной политики Ненецкого автономного округа</v>
      </c>
      <c r="B42" s="251"/>
      <c r="C42" s="251"/>
      <c r="D42" s="252"/>
      <c r="E42" s="252"/>
      <c r="F42" s="252"/>
      <c r="G42" s="252"/>
      <c r="H42" s="255"/>
      <c r="I42" s="252"/>
      <c r="J42" s="255"/>
      <c r="K42" s="254"/>
      <c r="L42" s="252"/>
      <c r="M42" s="252"/>
      <c r="N42" s="252"/>
      <c r="O42" s="255"/>
      <c r="P42" s="252"/>
      <c r="Q42" s="252"/>
      <c r="R42" s="252"/>
      <c r="S42" s="252"/>
      <c r="T42" s="256"/>
      <c r="U42" s="257"/>
    </row>
    <row r="43" spans="1:22" ht="409.5" customHeight="1" x14ac:dyDescent="0.2">
      <c r="A43" s="250" t="str">
        <f>'[2]Свод-план'!A98</f>
        <v>5.1. Подготовка и размещение в периодических печатных изданиях (региональные и федеральные газеты, журналы) информации о событиях, происходящих на территории Ненецкого автономного округа, об инвестиционной привлекательности, достижениях в социально-экономическом развитии Ненецкого автономного округа</v>
      </c>
      <c r="B43" s="251" t="str">
        <f>'[2]Свод-план'!B98</f>
        <v>январь</v>
      </c>
      <c r="C43" s="251" t="str">
        <f>'[2]Свод-план'!C98</f>
        <v>декабрь</v>
      </c>
      <c r="D43" s="252">
        <f>'[2]Свод-план'!D98</f>
        <v>4900</v>
      </c>
      <c r="E43" s="252"/>
      <c r="F43" s="252">
        <f>'[2]Свод-план'!F98</f>
        <v>4900</v>
      </c>
      <c r="G43" s="252"/>
      <c r="H43" s="255"/>
      <c r="I43" s="252">
        <v>0</v>
      </c>
      <c r="J43" s="255">
        <f t="shared" si="4"/>
        <v>0</v>
      </c>
      <c r="K43" s="254"/>
      <c r="L43" s="252">
        <v>0</v>
      </c>
      <c r="M43" s="252"/>
      <c r="N43" s="252"/>
      <c r="O43" s="255">
        <f t="shared" si="5"/>
        <v>0</v>
      </c>
      <c r="P43" s="252"/>
      <c r="Q43" s="252">
        <v>0</v>
      </c>
      <c r="R43" s="252"/>
      <c r="S43" s="252"/>
      <c r="T43" s="256" t="s">
        <v>789</v>
      </c>
      <c r="U43" s="257" t="s">
        <v>789</v>
      </c>
    </row>
    <row r="44" spans="1:22" ht="409.5" customHeight="1" x14ac:dyDescent="0.2">
      <c r="A44" s="250" t="str">
        <f>'[2]Свод-план'!A99</f>
        <v>5.2. Подготовка и размещение информации о событиях, происходящих на территории Ненецкого автономного округа, об инвестиционной привлекательности, достижениях в социально-экономическом развитии Ненецкого округа  на телевидении, радио, в сети Интернет (федерального и регионального уровня)</v>
      </c>
      <c r="B44" s="251" t="str">
        <f>'[2]Свод-план'!B99</f>
        <v>январь</v>
      </c>
      <c r="C44" s="251" t="str">
        <f>'[2]Свод-план'!C99</f>
        <v>декабрь</v>
      </c>
      <c r="D44" s="252">
        <f>'[2]Свод-план'!D99</f>
        <v>5168.6000000000004</v>
      </c>
      <c r="E44" s="252"/>
      <c r="F44" s="252">
        <f>'[2]Свод-план'!F99</f>
        <v>5168.6000000000004</v>
      </c>
      <c r="G44" s="252"/>
      <c r="H44" s="255"/>
      <c r="I44" s="252">
        <v>0</v>
      </c>
      <c r="J44" s="255">
        <f t="shared" si="4"/>
        <v>0</v>
      </c>
      <c r="K44" s="254"/>
      <c r="L44" s="252">
        <v>0</v>
      </c>
      <c r="M44" s="252"/>
      <c r="N44" s="252"/>
      <c r="O44" s="255">
        <f t="shared" si="5"/>
        <v>0</v>
      </c>
      <c r="P44" s="252"/>
      <c r="Q44" s="252">
        <v>0</v>
      </c>
      <c r="R44" s="252"/>
      <c r="S44" s="252"/>
      <c r="T44" s="256" t="s">
        <v>789</v>
      </c>
      <c r="U44" s="257" t="s">
        <v>789</v>
      </c>
    </row>
    <row r="45" spans="1:22" s="287" customFormat="1" ht="299.25" customHeight="1" x14ac:dyDescent="0.2">
      <c r="A45" s="250" t="str">
        <f>'[2]Свод-план'!A100</f>
        <v>Участник: Департамент здравоохранения, труда и социальной защиты населения Ненецкого автономного округа (п. 5.3.)</v>
      </c>
      <c r="B45" s="251"/>
      <c r="C45" s="251"/>
      <c r="D45" s="252"/>
      <c r="E45" s="252"/>
      <c r="F45" s="252"/>
      <c r="G45" s="252"/>
      <c r="H45" s="255"/>
      <c r="I45" s="252"/>
      <c r="J45" s="255"/>
      <c r="K45" s="254"/>
      <c r="L45" s="252"/>
      <c r="M45" s="252"/>
      <c r="N45" s="252"/>
      <c r="O45" s="255"/>
      <c r="P45" s="252"/>
      <c r="Q45" s="252"/>
      <c r="R45" s="252"/>
      <c r="S45" s="252"/>
      <c r="T45" s="256"/>
      <c r="U45" s="257"/>
      <c r="V45" s="286"/>
    </row>
    <row r="46" spans="1:22" ht="141.75" customHeight="1" x14ac:dyDescent="0.2">
      <c r="A46" s="250" t="str">
        <f>'[2]Свод-план'!A101</f>
        <v>5.3. Изготовление и размещение социальной рекламы</v>
      </c>
      <c r="B46" s="251" t="str">
        <f>'[2]Свод-план'!B101</f>
        <v>апрель</v>
      </c>
      <c r="C46" s="251" t="str">
        <f>'[2]Свод-план'!C101</f>
        <v>ноябрь</v>
      </c>
      <c r="D46" s="252">
        <f>'[2]Свод-план'!D101</f>
        <v>0</v>
      </c>
      <c r="E46" s="252"/>
      <c r="F46" s="252">
        <f>'[2]Свод-план'!F101</f>
        <v>0</v>
      </c>
      <c r="G46" s="252"/>
      <c r="H46" s="255"/>
      <c r="I46" s="252">
        <v>0</v>
      </c>
      <c r="J46" s="255">
        <f t="shared" si="4"/>
        <v>0</v>
      </c>
      <c r="K46" s="254"/>
      <c r="L46" s="252">
        <v>0</v>
      </c>
      <c r="M46" s="252"/>
      <c r="N46" s="252"/>
      <c r="O46" s="255">
        <f t="shared" si="5"/>
        <v>0</v>
      </c>
      <c r="P46" s="252"/>
      <c r="Q46" s="252">
        <v>0</v>
      </c>
      <c r="R46" s="252"/>
      <c r="S46" s="252"/>
      <c r="T46" s="256" t="s">
        <v>789</v>
      </c>
      <c r="U46" s="257" t="s">
        <v>789</v>
      </c>
      <c r="V46" s="286"/>
    </row>
    <row r="47" spans="1:22" ht="267.75" customHeight="1" x14ac:dyDescent="0.2">
      <c r="A47" s="250" t="str">
        <f>'[2]Свод-план'!A102</f>
        <v>5.4. Организация пресс-тура для журналистов российских  и зарубежных СМИ в Ненецкий автономный округ</v>
      </c>
      <c r="B47" s="251" t="str">
        <f>'[2]Свод-план'!B102</f>
        <v>март</v>
      </c>
      <c r="C47" s="251" t="str">
        <f>'[2]Свод-план'!C102</f>
        <v>декабрь</v>
      </c>
      <c r="D47" s="252">
        <f>'[2]Свод-план'!D102</f>
        <v>817.3</v>
      </c>
      <c r="E47" s="252"/>
      <c r="F47" s="252">
        <f>'[2]Свод-план'!F102</f>
        <v>817.3</v>
      </c>
      <c r="G47" s="252"/>
      <c r="H47" s="255"/>
      <c r="I47" s="252">
        <v>0</v>
      </c>
      <c r="J47" s="255">
        <f t="shared" si="4"/>
        <v>0</v>
      </c>
      <c r="K47" s="254"/>
      <c r="L47" s="252">
        <v>0</v>
      </c>
      <c r="M47" s="252"/>
      <c r="N47" s="252"/>
      <c r="O47" s="255">
        <f t="shared" si="5"/>
        <v>0</v>
      </c>
      <c r="P47" s="252"/>
      <c r="Q47" s="252">
        <v>0</v>
      </c>
      <c r="R47" s="252"/>
      <c r="S47" s="252"/>
      <c r="T47" s="256" t="s">
        <v>789</v>
      </c>
      <c r="U47" s="257" t="s">
        <v>789</v>
      </c>
    </row>
    <row r="48" spans="1:22" ht="126" customHeight="1" x14ac:dyDescent="0.2">
      <c r="A48" s="250" t="str">
        <f>'[2]Свод-план'!A103</f>
        <v>5.5. Участие журналистов в Форуме «СМИ Северо-Запада»</v>
      </c>
      <c r="B48" s="251" t="str">
        <f>'[2]Свод-план'!B103</f>
        <v>октябрь</v>
      </c>
      <c r="C48" s="251" t="str">
        <f>'[2]Свод-план'!C103</f>
        <v>октябрь</v>
      </c>
      <c r="D48" s="252">
        <f>'[2]Свод-план'!D103</f>
        <v>190.7</v>
      </c>
      <c r="E48" s="252"/>
      <c r="F48" s="252">
        <f>'[2]Свод-план'!F103</f>
        <v>190.7</v>
      </c>
      <c r="G48" s="252"/>
      <c r="H48" s="255"/>
      <c r="I48" s="252">
        <v>0</v>
      </c>
      <c r="J48" s="255">
        <f t="shared" si="4"/>
        <v>0</v>
      </c>
      <c r="K48" s="254"/>
      <c r="L48" s="252">
        <v>0</v>
      </c>
      <c r="M48" s="252"/>
      <c r="N48" s="252"/>
      <c r="O48" s="255">
        <f t="shared" si="5"/>
        <v>0</v>
      </c>
      <c r="P48" s="252"/>
      <c r="Q48" s="252">
        <v>0</v>
      </c>
      <c r="R48" s="252"/>
      <c r="S48" s="252"/>
      <c r="T48" s="256" t="s">
        <v>789</v>
      </c>
      <c r="U48" s="257" t="s">
        <v>789</v>
      </c>
    </row>
    <row r="49" spans="1:22" ht="267.75" customHeight="1" x14ac:dyDescent="0.2">
      <c r="A49" s="250" t="str">
        <f>'[2]Свод-план'!A104</f>
        <v>5.6. Организация ежегодного конкурса журналистских работ «Золотое перо Ненецкого автономного округа»</v>
      </c>
      <c r="B49" s="251" t="str">
        <f>'[2]Свод-план'!B104</f>
        <v>ноябрь</v>
      </c>
      <c r="C49" s="251" t="str">
        <f>'[2]Свод-план'!C104</f>
        <v>декабрь</v>
      </c>
      <c r="D49" s="252">
        <f>'[2]Свод-план'!D104</f>
        <v>451.6</v>
      </c>
      <c r="E49" s="252"/>
      <c r="F49" s="252">
        <f>'[2]Свод-план'!F104</f>
        <v>451.6</v>
      </c>
      <c r="G49" s="252"/>
      <c r="H49" s="255"/>
      <c r="I49" s="252">
        <v>0</v>
      </c>
      <c r="J49" s="255">
        <f t="shared" si="4"/>
        <v>0</v>
      </c>
      <c r="K49" s="254"/>
      <c r="L49" s="252">
        <v>0</v>
      </c>
      <c r="M49" s="252"/>
      <c r="N49" s="252"/>
      <c r="O49" s="255">
        <f t="shared" si="5"/>
        <v>0</v>
      </c>
      <c r="P49" s="252"/>
      <c r="Q49" s="252">
        <v>0</v>
      </c>
      <c r="R49" s="252"/>
      <c r="S49" s="252"/>
      <c r="T49" s="256" t="s">
        <v>789</v>
      </c>
      <c r="U49" s="257" t="s">
        <v>789</v>
      </c>
    </row>
    <row r="50" spans="1:22" ht="220.5" customHeight="1" x14ac:dyDescent="0.2">
      <c r="A50" s="250" t="str">
        <f>'[2]Свод-план'!A105</f>
        <v>Участник: ГБУ НАО «Редакция ОПГ НАО «Няръяна вындер» («Красный тундровик»)</v>
      </c>
      <c r="B50" s="251"/>
      <c r="C50" s="251"/>
      <c r="D50" s="252"/>
      <c r="E50" s="252"/>
      <c r="F50" s="252"/>
      <c r="G50" s="252"/>
      <c r="H50" s="255"/>
      <c r="I50" s="252"/>
      <c r="J50" s="255"/>
      <c r="K50" s="254"/>
      <c r="L50" s="252"/>
      <c r="M50" s="252"/>
      <c r="N50" s="252"/>
      <c r="O50" s="255"/>
      <c r="P50" s="252"/>
      <c r="Q50" s="252"/>
      <c r="R50" s="252"/>
      <c r="S50" s="252"/>
      <c r="T50" s="256"/>
      <c r="U50" s="257"/>
    </row>
    <row r="51" spans="1:22" s="287" customFormat="1" ht="409.5" customHeight="1" x14ac:dyDescent="0.2">
      <c r="A51" s="250" t="str">
        <f>'[2]Свод-план'!A106</f>
        <v>5.7. Мероприятия по освещению общественно-политической, экономической и культурной жизни Ненецкого автономного округа, деятельности органов государственной власти и органов местного самоуправления Ненецкого автономного округа в рамках государственного задания ГБУ НАО «Редакция ОПГ НАО «Няръяна вындер» («Красный тундровик»)</v>
      </c>
      <c r="B51" s="251" t="str">
        <f>'[2]Свод-план'!B106</f>
        <v>январь</v>
      </c>
      <c r="C51" s="251" t="str">
        <f>'[2]Свод-план'!C106</f>
        <v>декабрь</v>
      </c>
      <c r="D51" s="252">
        <f>'[2]Свод-план'!D106</f>
        <v>65371.7</v>
      </c>
      <c r="E51" s="252"/>
      <c r="F51" s="252">
        <f>'[2]Свод-план'!F106</f>
        <v>65371.7</v>
      </c>
      <c r="G51" s="252"/>
      <c r="H51" s="255"/>
      <c r="I51" s="252">
        <v>14500</v>
      </c>
      <c r="J51" s="255">
        <f t="shared" si="4"/>
        <v>14500</v>
      </c>
      <c r="K51" s="254"/>
      <c r="L51" s="252">
        <v>14500</v>
      </c>
      <c r="M51" s="252"/>
      <c r="N51" s="252"/>
      <c r="O51" s="255">
        <f t="shared" si="5"/>
        <v>14500</v>
      </c>
      <c r="P51" s="252"/>
      <c r="Q51" s="252">
        <v>14500</v>
      </c>
      <c r="R51" s="252"/>
      <c r="S51" s="252"/>
      <c r="T51" s="256">
        <f t="shared" si="6"/>
        <v>1</v>
      </c>
      <c r="U51" s="257">
        <f t="shared" si="7"/>
        <v>1</v>
      </c>
      <c r="V51" s="286"/>
    </row>
    <row r="52" spans="1:22" s="287" customFormat="1" ht="157.5" customHeight="1" x14ac:dyDescent="0.2">
      <c r="A52" s="250" t="str">
        <f>'[2]Свод-план'!A107</f>
        <v>Участник: ГБУ НАО «Ненецкая телерадиовещательная компания»</v>
      </c>
      <c r="B52" s="251"/>
      <c r="C52" s="251"/>
      <c r="D52" s="252"/>
      <c r="E52" s="252"/>
      <c r="F52" s="252"/>
      <c r="G52" s="252"/>
      <c r="H52" s="255"/>
      <c r="I52" s="252"/>
      <c r="J52" s="255"/>
      <c r="K52" s="254"/>
      <c r="L52" s="252"/>
      <c r="M52" s="252"/>
      <c r="N52" s="252"/>
      <c r="O52" s="255"/>
      <c r="P52" s="252"/>
      <c r="Q52" s="252"/>
      <c r="R52" s="252"/>
      <c r="S52" s="252"/>
      <c r="T52" s="256"/>
      <c r="U52" s="257"/>
      <c r="V52" s="286"/>
    </row>
    <row r="53" spans="1:22" ht="409.5" customHeight="1" x14ac:dyDescent="0.2">
      <c r="A53" s="250" t="str">
        <f>'[2]Свод-план'!A108</f>
        <v>5.8. Мероприятия по всестороннему информированию телезрителей и радиослушателей о событиях в Ненецком автономном округе, Российской Федерации и за рубежом в рамках государственного задания ГБУ НАО «Ненецкая ТРК»</v>
      </c>
      <c r="B53" s="251" t="str">
        <f>'[2]Свод-план'!B108</f>
        <v>январь</v>
      </c>
      <c r="C53" s="251" t="str">
        <f>'[2]Свод-план'!C108</f>
        <v>декабрь</v>
      </c>
      <c r="D53" s="252">
        <f>'[2]Свод-план'!D108</f>
        <v>147066</v>
      </c>
      <c r="E53" s="252"/>
      <c r="F53" s="252">
        <f>'[2]Свод-план'!F108</f>
        <v>147066</v>
      </c>
      <c r="G53" s="252"/>
      <c r="H53" s="255"/>
      <c r="I53" s="252">
        <v>33000</v>
      </c>
      <c r="J53" s="255">
        <f t="shared" si="4"/>
        <v>33000</v>
      </c>
      <c r="K53" s="254"/>
      <c r="L53" s="252">
        <v>33000</v>
      </c>
      <c r="M53" s="252"/>
      <c r="N53" s="252"/>
      <c r="O53" s="255">
        <f t="shared" si="5"/>
        <v>33000</v>
      </c>
      <c r="P53" s="252"/>
      <c r="Q53" s="252">
        <v>33000</v>
      </c>
      <c r="R53" s="252"/>
      <c r="S53" s="252"/>
      <c r="T53" s="256">
        <f t="shared" si="6"/>
        <v>1</v>
      </c>
      <c r="U53" s="257">
        <f t="shared" si="7"/>
        <v>1</v>
      </c>
      <c r="V53" s="286"/>
    </row>
    <row r="54" spans="1:22" ht="315" customHeight="1" x14ac:dyDescent="0.2">
      <c r="A54" s="260" t="str">
        <f>'[2]Свод-план'!A109</f>
        <v>6. Подпрограмма 5 «Создание условий для развития местного самоуправления в Ненецком автономном округе»</v>
      </c>
      <c r="B54" s="251"/>
      <c r="C54" s="251"/>
      <c r="D54" s="252">
        <f>'[2]Свод-план'!D110</f>
        <v>5101</v>
      </c>
      <c r="E54" s="252"/>
      <c r="F54" s="252">
        <f>'[2]Свод-план'!F110</f>
        <v>5101</v>
      </c>
      <c r="G54" s="252"/>
      <c r="H54" s="255"/>
      <c r="I54" s="254">
        <f t="shared" ref="I54" si="22">I57+I59</f>
        <v>0</v>
      </c>
      <c r="J54" s="255">
        <f t="shared" si="4"/>
        <v>0</v>
      </c>
      <c r="K54" s="254">
        <f>K57+K59</f>
        <v>0</v>
      </c>
      <c r="L54" s="254">
        <f t="shared" ref="L54:N54" si="23">L57+L59</f>
        <v>0</v>
      </c>
      <c r="M54" s="254">
        <f t="shared" si="23"/>
        <v>0</v>
      </c>
      <c r="N54" s="254">
        <f t="shared" si="23"/>
        <v>0</v>
      </c>
      <c r="O54" s="255">
        <f t="shared" si="5"/>
        <v>0</v>
      </c>
      <c r="P54" s="254">
        <f>P57+P59</f>
        <v>0</v>
      </c>
      <c r="Q54" s="254">
        <f t="shared" ref="Q54:S54" si="24">Q57+Q59</f>
        <v>0</v>
      </c>
      <c r="R54" s="254">
        <f t="shared" si="24"/>
        <v>0</v>
      </c>
      <c r="S54" s="254">
        <f t="shared" si="24"/>
        <v>0</v>
      </c>
      <c r="T54" s="256" t="s">
        <v>789</v>
      </c>
      <c r="U54" s="257" t="s">
        <v>789</v>
      </c>
    </row>
    <row r="55" spans="1:22" ht="47.25" customHeight="1" x14ac:dyDescent="0.2">
      <c r="A55" s="250" t="str">
        <f>'[2]Свод-план'!A110</f>
        <v>всего, в том числе:</v>
      </c>
      <c r="B55" s="251"/>
      <c r="C55" s="251"/>
      <c r="D55" s="252"/>
      <c r="E55" s="252"/>
      <c r="F55" s="252"/>
      <c r="G55" s="252"/>
      <c r="H55" s="255"/>
      <c r="I55" s="252"/>
      <c r="J55" s="255"/>
      <c r="K55" s="254"/>
      <c r="L55" s="252"/>
      <c r="M55" s="252"/>
      <c r="N55" s="252"/>
      <c r="O55" s="255"/>
      <c r="P55" s="252"/>
      <c r="Q55" s="252"/>
      <c r="R55" s="252"/>
      <c r="S55" s="252"/>
      <c r="T55" s="256"/>
      <c r="U55" s="257"/>
    </row>
    <row r="56" spans="1:22" s="287" customFormat="1" ht="236.25" customHeight="1" x14ac:dyDescent="0.2">
      <c r="A56" s="250" t="str">
        <f>'[2]Свод-план'!A111</f>
        <v>Ответственный исполнитель: Департамент региональной политики Ненецкого автономного округа</v>
      </c>
      <c r="B56" s="251"/>
      <c r="C56" s="251"/>
      <c r="D56" s="252"/>
      <c r="E56" s="252"/>
      <c r="F56" s="252"/>
      <c r="G56" s="252"/>
      <c r="H56" s="255"/>
      <c r="I56" s="252"/>
      <c r="J56" s="255"/>
      <c r="K56" s="254"/>
      <c r="L56" s="252"/>
      <c r="M56" s="252"/>
      <c r="N56" s="252"/>
      <c r="O56" s="255"/>
      <c r="P56" s="252"/>
      <c r="Q56" s="252"/>
      <c r="R56" s="252"/>
      <c r="S56" s="252"/>
      <c r="T56" s="256"/>
      <c r="U56" s="257"/>
      <c r="V56" s="286"/>
    </row>
    <row r="57" spans="1:22" ht="267.75" customHeight="1" x14ac:dyDescent="0.2">
      <c r="A57" s="250" t="str">
        <f>'[2]Свод-план'!A112</f>
        <v xml:space="preserve">6.1. Организация и проведение конкурса на лучшее муниципальное образование Ненецкого автономного округа </v>
      </c>
      <c r="B57" s="251" t="str">
        <f>'[2]Свод-план'!B112</f>
        <v>октябрь</v>
      </c>
      <c r="C57" s="251" t="str">
        <f>'[2]Свод-план'!C112</f>
        <v>декабрь</v>
      </c>
      <c r="D57" s="252">
        <f>'[2]Свод-план'!D112</f>
        <v>101</v>
      </c>
      <c r="E57" s="252"/>
      <c r="F57" s="252">
        <f>'[2]Свод-план'!F112</f>
        <v>101</v>
      </c>
      <c r="G57" s="252"/>
      <c r="H57" s="255"/>
      <c r="I57" s="252">
        <v>0</v>
      </c>
      <c r="J57" s="255">
        <f t="shared" si="4"/>
        <v>0</v>
      </c>
      <c r="K57" s="254"/>
      <c r="L57" s="252">
        <v>0</v>
      </c>
      <c r="M57" s="252"/>
      <c r="N57" s="252"/>
      <c r="O57" s="255">
        <f t="shared" si="5"/>
        <v>0</v>
      </c>
      <c r="P57" s="252"/>
      <c r="Q57" s="252">
        <v>0</v>
      </c>
      <c r="R57" s="252"/>
      <c r="S57" s="252"/>
      <c r="T57" s="256" t="s">
        <v>789</v>
      </c>
      <c r="U57" s="257" t="s">
        <v>789</v>
      </c>
      <c r="V57" s="286"/>
    </row>
    <row r="58" spans="1:22" ht="267.75" customHeight="1" x14ac:dyDescent="0.2">
      <c r="A58" s="250" t="str">
        <f>'[2]Свод-план'!A113</f>
        <v>Соисполнитель: Департамент финансов, экономики и имущества Ненецкого автономного округа (п. 6.2.)</v>
      </c>
      <c r="B58" s="251"/>
      <c r="C58" s="251"/>
      <c r="D58" s="252"/>
      <c r="E58" s="252"/>
      <c r="F58" s="252"/>
      <c r="G58" s="252"/>
      <c r="H58" s="255"/>
      <c r="I58" s="252"/>
      <c r="J58" s="255"/>
      <c r="K58" s="254"/>
      <c r="L58" s="252"/>
      <c r="M58" s="252"/>
      <c r="N58" s="252"/>
      <c r="O58" s="255"/>
      <c r="P58" s="252"/>
      <c r="Q58" s="252"/>
      <c r="R58" s="252"/>
      <c r="S58" s="252"/>
      <c r="T58" s="256"/>
      <c r="U58" s="257"/>
    </row>
    <row r="59" spans="1:22" ht="409.5" customHeight="1" x14ac:dyDescent="0.2">
      <c r="A59" s="250" t="str">
        <f>'[2]Свод-план'!A114</f>
        <v>6.2. Предоставление грантов городскому округу и муниципальному району за достижение наилучших значений показателей комплексного социально-экономического развития городского округа и муниципального района</v>
      </c>
      <c r="B59" s="251" t="str">
        <f>'[2]Свод-план'!B114</f>
        <v>октябрь</v>
      </c>
      <c r="C59" s="251" t="str">
        <f>'[2]Свод-план'!C114</f>
        <v>октябрь</v>
      </c>
      <c r="D59" s="252">
        <f>'[2]Свод-план'!D114</f>
        <v>5000</v>
      </c>
      <c r="E59" s="252"/>
      <c r="F59" s="252">
        <f>'[2]Свод-план'!F114</f>
        <v>5000</v>
      </c>
      <c r="G59" s="252"/>
      <c r="H59" s="255"/>
      <c r="I59" s="252">
        <v>0</v>
      </c>
      <c r="J59" s="255">
        <f t="shared" si="4"/>
        <v>0</v>
      </c>
      <c r="K59" s="254"/>
      <c r="L59" s="252">
        <v>0</v>
      </c>
      <c r="M59" s="252"/>
      <c r="N59" s="252"/>
      <c r="O59" s="255">
        <f t="shared" si="5"/>
        <v>0</v>
      </c>
      <c r="P59" s="252"/>
      <c r="Q59" s="252">
        <v>0</v>
      </c>
      <c r="R59" s="252"/>
      <c r="S59" s="252"/>
      <c r="T59" s="256" t="s">
        <v>789</v>
      </c>
      <c r="U59" s="257" t="s">
        <v>789</v>
      </c>
    </row>
    <row r="60" spans="1:22" ht="409.5" customHeight="1" x14ac:dyDescent="0.2">
      <c r="A60" s="260" t="str">
        <f>'[2]Свод-план'!A119</f>
        <v>7. Подпрограмма 6 «Создание условий для реализации региональной политики Ненецкого автономного округа в сфере международных, межрегиональных и межнациональных отношений, развития гражданского общества и информации»</v>
      </c>
      <c r="B60" s="251"/>
      <c r="C60" s="251"/>
      <c r="D60" s="252">
        <f>'[2]Свод-план'!D120</f>
        <v>2705</v>
      </c>
      <c r="E60" s="252"/>
      <c r="F60" s="252">
        <f>'[2]Свод-план'!F120</f>
        <v>2705</v>
      </c>
      <c r="G60" s="252"/>
      <c r="H60" s="255"/>
      <c r="I60" s="254">
        <f t="shared" ref="I60" si="25">I63+I64+I65+I66</f>
        <v>149</v>
      </c>
      <c r="J60" s="255">
        <f t="shared" si="4"/>
        <v>0</v>
      </c>
      <c r="K60" s="254">
        <f>K63+K64+K65+K66</f>
        <v>0</v>
      </c>
      <c r="L60" s="254">
        <f t="shared" ref="L60:N60" si="26">L63+L64+L65+L66</f>
        <v>0</v>
      </c>
      <c r="M60" s="254">
        <f t="shared" si="26"/>
        <v>0</v>
      </c>
      <c r="N60" s="254">
        <f t="shared" si="26"/>
        <v>0</v>
      </c>
      <c r="O60" s="255">
        <f t="shared" si="5"/>
        <v>0</v>
      </c>
      <c r="P60" s="254">
        <f>P63+P64+P65+P66</f>
        <v>0</v>
      </c>
      <c r="Q60" s="254">
        <f t="shared" ref="Q60:S60" si="27">Q63+Q64+Q65+Q66</f>
        <v>0</v>
      </c>
      <c r="R60" s="254">
        <f t="shared" si="27"/>
        <v>0</v>
      </c>
      <c r="S60" s="254">
        <f t="shared" si="27"/>
        <v>0</v>
      </c>
      <c r="T60" s="256">
        <f t="shared" si="6"/>
        <v>0</v>
      </c>
      <c r="U60" s="257" t="s">
        <v>789</v>
      </c>
    </row>
    <row r="61" spans="1:22" ht="47.25" customHeight="1" x14ac:dyDescent="0.2">
      <c r="A61" s="250" t="str">
        <f>'[2]Свод-план'!A120</f>
        <v>всего, в том числе:</v>
      </c>
      <c r="B61" s="251"/>
      <c r="C61" s="251"/>
      <c r="D61" s="252"/>
      <c r="E61" s="252"/>
      <c r="F61" s="252"/>
      <c r="G61" s="252"/>
      <c r="H61" s="255"/>
      <c r="I61" s="252"/>
      <c r="J61" s="255"/>
      <c r="K61" s="254"/>
      <c r="L61" s="252"/>
      <c r="M61" s="252"/>
      <c r="N61" s="252"/>
      <c r="O61" s="255"/>
      <c r="P61" s="252"/>
      <c r="Q61" s="252"/>
      <c r="R61" s="252"/>
      <c r="S61" s="252"/>
      <c r="T61" s="256"/>
      <c r="U61" s="257"/>
    </row>
    <row r="62" spans="1:22" ht="236.25" customHeight="1" x14ac:dyDescent="0.2">
      <c r="A62" s="250" t="str">
        <f>'[2]Свод-план'!A121</f>
        <v>Ответственный исполнитель: Департамент региональной политики Ненецкого автономного округа</v>
      </c>
      <c r="B62" s="251"/>
      <c r="C62" s="251"/>
      <c r="D62" s="252"/>
      <c r="E62" s="252"/>
      <c r="F62" s="252"/>
      <c r="G62" s="252"/>
      <c r="H62" s="255"/>
      <c r="I62" s="252"/>
      <c r="J62" s="255"/>
      <c r="K62" s="254"/>
      <c r="L62" s="252"/>
      <c r="M62" s="252"/>
      <c r="N62" s="252"/>
      <c r="O62" s="255"/>
      <c r="P62" s="252"/>
      <c r="Q62" s="252"/>
      <c r="R62" s="252"/>
      <c r="S62" s="252"/>
      <c r="T62" s="256"/>
      <c r="U62" s="257"/>
    </row>
    <row r="63" spans="1:22" ht="283.5" customHeight="1" x14ac:dyDescent="0.2">
      <c r="A63" s="250" t="str">
        <f>'[2]Свод-план'!A122</f>
        <v>7.1. Проведение комплексных социологических исследований на территории Ненецкого автономного округа</v>
      </c>
      <c r="B63" s="251" t="str">
        <f>'[2]Свод-план'!B122</f>
        <v>август</v>
      </c>
      <c r="C63" s="251" t="str">
        <f>'[2]Свод-план'!C122</f>
        <v>декабрь</v>
      </c>
      <c r="D63" s="252">
        <f>'[2]Свод-план'!D122</f>
        <v>1000</v>
      </c>
      <c r="E63" s="252"/>
      <c r="F63" s="252">
        <f>'[2]Свод-план'!F122</f>
        <v>1000</v>
      </c>
      <c r="G63" s="252"/>
      <c r="H63" s="255"/>
      <c r="I63" s="252">
        <v>0</v>
      </c>
      <c r="J63" s="255">
        <f t="shared" si="4"/>
        <v>0</v>
      </c>
      <c r="K63" s="254"/>
      <c r="L63" s="252">
        <v>0</v>
      </c>
      <c r="M63" s="252"/>
      <c r="N63" s="252"/>
      <c r="O63" s="255">
        <f t="shared" si="5"/>
        <v>0</v>
      </c>
      <c r="P63" s="252"/>
      <c r="Q63" s="252">
        <v>0</v>
      </c>
      <c r="R63" s="252"/>
      <c r="S63" s="252"/>
      <c r="T63" s="256" t="s">
        <v>789</v>
      </c>
      <c r="U63" s="257" t="s">
        <v>789</v>
      </c>
    </row>
    <row r="64" spans="1:22" s="287" customFormat="1" ht="126" customHeight="1" x14ac:dyDescent="0.2">
      <c r="A64" s="250" t="str">
        <f>'[2]Свод-план'!A123</f>
        <v>7.2. Изготовление полиграфической продукции</v>
      </c>
      <c r="B64" s="251" t="str">
        <f>'[2]Свод-план'!B123</f>
        <v>февраль</v>
      </c>
      <c r="C64" s="251" t="str">
        <f>'[2]Свод-план'!C123</f>
        <v>декабрь</v>
      </c>
      <c r="D64" s="252">
        <f>'[2]Свод-план'!D123</f>
        <v>1160</v>
      </c>
      <c r="E64" s="252"/>
      <c r="F64" s="252">
        <f>'[2]Свод-план'!F123</f>
        <v>1160</v>
      </c>
      <c r="G64" s="252"/>
      <c r="H64" s="255"/>
      <c r="I64" s="252">
        <v>50</v>
      </c>
      <c r="J64" s="255">
        <f t="shared" si="4"/>
        <v>0</v>
      </c>
      <c r="K64" s="254"/>
      <c r="L64" s="252">
        <v>0</v>
      </c>
      <c r="M64" s="252"/>
      <c r="N64" s="252"/>
      <c r="O64" s="255">
        <f t="shared" si="5"/>
        <v>0</v>
      </c>
      <c r="P64" s="252"/>
      <c r="Q64" s="252">
        <v>0</v>
      </c>
      <c r="R64" s="252"/>
      <c r="S64" s="252"/>
      <c r="T64" s="256">
        <f t="shared" si="6"/>
        <v>0</v>
      </c>
      <c r="U64" s="257" t="s">
        <v>789</v>
      </c>
      <c r="V64" s="286"/>
    </row>
    <row r="65" spans="1:22" ht="283.5" customHeight="1" x14ac:dyDescent="0.2">
      <c r="A65" s="250" t="str">
        <f>'[2]Свод-план'!A124</f>
        <v>7.3. Обеспечение доступа к базам данных и автоматизированных систем мониторинга средств массовой информации</v>
      </c>
      <c r="B65" s="251" t="str">
        <f>'[2]Свод-план'!B124</f>
        <v>январь</v>
      </c>
      <c r="C65" s="251" t="str">
        <f>'[2]Свод-план'!C124</f>
        <v>декабрь</v>
      </c>
      <c r="D65" s="252">
        <f>'[2]Свод-план'!D124</f>
        <v>495</v>
      </c>
      <c r="E65" s="252"/>
      <c r="F65" s="252">
        <f>'[2]Свод-план'!F124</f>
        <v>495</v>
      </c>
      <c r="G65" s="252"/>
      <c r="H65" s="255"/>
      <c r="I65" s="252">
        <v>99</v>
      </c>
      <c r="J65" s="255">
        <f t="shared" si="4"/>
        <v>0</v>
      </c>
      <c r="K65" s="254"/>
      <c r="L65" s="252">
        <v>0</v>
      </c>
      <c r="M65" s="252"/>
      <c r="N65" s="252"/>
      <c r="O65" s="255">
        <f t="shared" si="5"/>
        <v>0</v>
      </c>
      <c r="P65" s="252"/>
      <c r="Q65" s="252">
        <v>0</v>
      </c>
      <c r="R65" s="252"/>
      <c r="S65" s="252"/>
      <c r="T65" s="256">
        <f t="shared" si="6"/>
        <v>0</v>
      </c>
      <c r="U65" s="257" t="s">
        <v>789</v>
      </c>
      <c r="V65" s="286"/>
    </row>
    <row r="66" spans="1:22" ht="142.5" customHeight="1" thickBot="1" x14ac:dyDescent="0.25">
      <c r="A66" s="261" t="str">
        <f>'[2]Свод-план'!A125</f>
        <v>7.4. Приобретение фото и иллюстративных материалов</v>
      </c>
      <c r="B66" s="262" t="str">
        <f>'[2]Свод-план'!B125</f>
        <v>январь</v>
      </c>
      <c r="C66" s="262" t="str">
        <f>'[2]Свод-план'!C125</f>
        <v>декабрь</v>
      </c>
      <c r="D66" s="263">
        <f>'[2]Свод-план'!D125</f>
        <v>50</v>
      </c>
      <c r="E66" s="263"/>
      <c r="F66" s="263">
        <f>'[2]Свод-план'!F125</f>
        <v>50</v>
      </c>
      <c r="G66" s="263"/>
      <c r="H66" s="264"/>
      <c r="I66" s="263">
        <v>0</v>
      </c>
      <c r="J66" s="264">
        <f t="shared" si="4"/>
        <v>0</v>
      </c>
      <c r="K66" s="265"/>
      <c r="L66" s="263">
        <v>0</v>
      </c>
      <c r="M66" s="263"/>
      <c r="N66" s="263"/>
      <c r="O66" s="264">
        <f t="shared" si="5"/>
        <v>0</v>
      </c>
      <c r="P66" s="263"/>
      <c r="Q66" s="263">
        <v>0</v>
      </c>
      <c r="R66" s="263"/>
      <c r="S66" s="263"/>
      <c r="T66" s="266" t="s">
        <v>789</v>
      </c>
      <c r="U66" s="267" t="s">
        <v>789</v>
      </c>
    </row>
    <row r="67" spans="1:22" s="285" customFormat="1" ht="15.75" x14ac:dyDescent="0.25">
      <c r="A67" s="288"/>
      <c r="B67" s="289"/>
      <c r="C67" s="289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1"/>
      <c r="U67" s="291"/>
    </row>
    <row r="68" spans="1:22" ht="15.75" x14ac:dyDescent="0.25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</row>
    <row r="69" spans="1:22" ht="15.75" x14ac:dyDescent="0.25">
      <c r="A69" s="292"/>
      <c r="B69" s="292"/>
      <c r="C69" s="292"/>
      <c r="D69" s="293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</row>
    <row r="70" spans="1:22" ht="15.75" x14ac:dyDescent="0.25">
      <c r="A70" s="292"/>
      <c r="B70" s="292"/>
      <c r="C70" s="294" t="s">
        <v>818</v>
      </c>
      <c r="D70" s="295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</row>
    <row r="71" spans="1:22" ht="15.75" x14ac:dyDescent="0.25">
      <c r="A71" s="292"/>
      <c r="B71" s="292"/>
      <c r="C71" s="294" t="s">
        <v>819</v>
      </c>
      <c r="D71" s="295"/>
      <c r="E71" s="292"/>
      <c r="F71" s="296"/>
      <c r="G71" s="292"/>
      <c r="H71" s="292"/>
      <c r="I71" s="294" t="s">
        <v>820</v>
      </c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</row>
    <row r="72" spans="1:22" ht="15.75" x14ac:dyDescent="0.25">
      <c r="A72" s="292"/>
      <c r="B72" s="292"/>
      <c r="C72" s="294"/>
      <c r="D72" s="295"/>
      <c r="E72" s="292"/>
      <c r="F72" s="296"/>
      <c r="G72" s="292"/>
      <c r="H72" s="292"/>
      <c r="I72" s="294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</row>
    <row r="73" spans="1:22" ht="15.75" x14ac:dyDescent="0.25">
      <c r="A73" s="292"/>
      <c r="B73" s="292"/>
      <c r="C73" s="295"/>
      <c r="D73" s="292"/>
      <c r="E73" s="292"/>
      <c r="F73" s="296"/>
      <c r="G73" s="292"/>
      <c r="H73" s="292"/>
      <c r="I73" s="295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</row>
    <row r="74" spans="1:22" ht="15.75" x14ac:dyDescent="0.25">
      <c r="A74" s="292"/>
      <c r="B74" s="292"/>
      <c r="C74" s="294" t="s">
        <v>821</v>
      </c>
      <c r="D74" s="292"/>
      <c r="E74" s="292"/>
      <c r="F74" s="296"/>
      <c r="G74" s="292"/>
      <c r="H74" s="292"/>
      <c r="I74" s="294" t="s">
        <v>822</v>
      </c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</row>
    <row r="77" spans="1:22" x14ac:dyDescent="0.2">
      <c r="M77" s="281" t="s">
        <v>823</v>
      </c>
    </row>
  </sheetData>
  <mergeCells count="23">
    <mergeCell ref="O8:S8"/>
    <mergeCell ref="A1:U1"/>
    <mergeCell ref="A2:U2"/>
    <mergeCell ref="A3:U3"/>
    <mergeCell ref="A4:U4"/>
    <mergeCell ref="A5:U5"/>
    <mergeCell ref="A6:C6"/>
    <mergeCell ref="A12:U12"/>
    <mergeCell ref="D9:D10"/>
    <mergeCell ref="E9:H9"/>
    <mergeCell ref="J9:J10"/>
    <mergeCell ref="K9:N9"/>
    <mergeCell ref="O9:O10"/>
    <mergeCell ref="P9:S9"/>
    <mergeCell ref="A7:A10"/>
    <mergeCell ref="B7:B10"/>
    <mergeCell ref="C7:C10"/>
    <mergeCell ref="D7:S7"/>
    <mergeCell ref="T7:T10"/>
    <mergeCell ref="U7:U10"/>
    <mergeCell ref="D8:H8"/>
    <mergeCell ref="I8:I10"/>
    <mergeCell ref="J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Шевелeв Вячеслав Петрович</dc:creator>
  <cp:lastModifiedBy>Калиниченко Анна Геннадьевна</cp:lastModifiedBy>
  <cp:lastPrinted>2015-05-14T14:24:54Z</cp:lastPrinted>
  <dcterms:created xsi:type="dcterms:W3CDTF">2015-04-27T07:54:00Z</dcterms:created>
  <dcterms:modified xsi:type="dcterms:W3CDTF">2017-05-05T07:49:17Z</dcterms:modified>
</cp:coreProperties>
</file>